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aula.marin\Documents\CONTRATACION 2024\INVITACION 008 DE 2024 - SEGUROS\ANEXOS\"/>
    </mc:Choice>
  </mc:AlternateContent>
  <xr:revisionPtr revIDLastSave="0" documentId="13_ncr:1_{A64DB278-CA16-48DF-93AB-1C7D89536A22}" xr6:coauthVersionLast="47" xr6:coauthVersionMax="47" xr10:uidLastSave="{00000000-0000-0000-0000-000000000000}"/>
  <bookViews>
    <workbookView xWindow="-120" yWindow="-120" windowWidth="29040" windowHeight="15720" tabRatio="637" firstSheet="2" activeTab="7" xr2:uid="{00000000-000D-0000-FFFF-FFFF00000000}"/>
  </bookViews>
  <sheets>
    <sheet name="ESTUDIO DE MERCADO" sheetId="1" r:id="rId1"/>
    <sheet name="TASAS PROMEDIO" sheetId="31" r:id="rId2"/>
    <sheet name="RELACION TRDM" sheetId="4" r:id="rId3"/>
    <sheet name="RELACION M&amp;E" sheetId="28" r:id="rId4"/>
    <sheet name="RELACIÓN AUTOS" sheetId="26" r:id="rId5"/>
    <sheet name="VIDA FUNCIONARIOS SINTROELICUN" sheetId="32" r:id="rId6"/>
    <sheet name="VIDA FUNCIONARIOS SINALTRALIC" sheetId="29" r:id="rId7"/>
    <sheet name="RELACIÓN SOAT" sheetId="2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6" hidden="1">'VIDA FUNCIONARIOS SINALTRALIC'!$A$2:$E$21</definedName>
    <definedName name="_xlnm._FilterDatabase" localSheetId="5" hidden="1">'VIDA FUNCIONARIOS SINTROELICUN'!$A$2:$E$21</definedName>
    <definedName name="_Toc140149825_1" localSheetId="2">[1]JURIDICA!#REF!</definedName>
    <definedName name="_Toc140149825_1">[1]JURIDICA!#REF!</definedName>
    <definedName name="_Toc140149825_59" localSheetId="2">#REF!</definedName>
    <definedName name="_Toc140149825_59">#REF!</definedName>
    <definedName name="_Toc142149825_60" localSheetId="2">#REF!</definedName>
    <definedName name="_Toc142149825_60">#REF!</definedName>
    <definedName name="AMOR" localSheetId="2">[1]JURIDICA!#REF!</definedName>
    <definedName name="AMOR">[1]JURIDICA!#REF!</definedName>
    <definedName name="_xlnm.Print_Area" localSheetId="0">'ESTUDIO DE MERCADO'!$B$2:$K$52</definedName>
    <definedName name="_xlnm.Print_Area" localSheetId="2">'RELACION TRDM'!$A$1:$H$43</definedName>
    <definedName name="_xlnm.Print_Area" localSheetId="6">'VIDA FUNCIONARIOS SINALTRALIC'!$A$1:$H$28</definedName>
    <definedName name="_xlnm.Print_Area" localSheetId="5">'VIDA FUNCIONARIOS SINTROELICUN'!$A$1:$I$49</definedName>
    <definedName name="bg">#REF!</definedName>
    <definedName name="cvehiculo">[2]!Tabla3[CLASE DE VEHICULO]</definedName>
    <definedName name="estadof">[3]Hoja4!$B$2:$B$15</definedName>
    <definedName name="FFFFFFF" localSheetId="2">#REF!</definedName>
    <definedName name="FFFFFFF">#REF!</definedName>
    <definedName name="g">[1]JURIDICA!#REF!</definedName>
    <definedName name="GENERAL">[1]JURIDICA!#REF!</definedName>
    <definedName name="GG" localSheetId="2">[1]JURIDICA!#REF!</definedName>
    <definedName name="GG">[1]JURIDICA!#REF!</definedName>
    <definedName name="GGGGGG" localSheetId="2">#REF!</definedName>
    <definedName name="GGGGGG">#REF!</definedName>
    <definedName name="Grupo">[4]Listas!$B$2:$B$3</definedName>
    <definedName name="opcion2">'[5]CUADRO RESUMEN'!$L$21</definedName>
    <definedName name="opcion3">'[5]CUADRO RESUMEN'!$L$22</definedName>
    <definedName name="opcion4">'[5]CUADRO RESUMEN'!$L$23</definedName>
    <definedName name="opcion5">'[5]CUADRO RESUMEN'!$L$24</definedName>
    <definedName name="opcion6">'[5]CUADRO RESUMEN'!$L$25</definedName>
    <definedName name="P">#REF!</definedName>
    <definedName name="RamoAmparo">[3]Hoja4!$A$2:$A$57</definedName>
    <definedName name="Servicio">[4]Listas!$G$2:$G$17</definedName>
    <definedName name="tadquisicion">[4]Listas!$A$2:$A$8</definedName>
    <definedName name="TipodeVehiculo">[4]Listas!$C$2:$C$10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1" l="1"/>
  <c r="K46" i="1"/>
  <c r="C11" i="1"/>
  <c r="E42" i="4"/>
  <c r="D13" i="4" l="1"/>
  <c r="F12" i="4"/>
  <c r="F11" i="4"/>
  <c r="F17" i="4"/>
  <c r="F44" i="31"/>
  <c r="F38" i="31"/>
  <c r="F34" i="31"/>
  <c r="F30" i="31"/>
  <c r="F26" i="31"/>
  <c r="F21" i="31"/>
  <c r="F17" i="31"/>
  <c r="F14" i="31"/>
  <c r="F11" i="31"/>
  <c r="F7" i="31"/>
  <c r="D25" i="4"/>
  <c r="E18" i="4"/>
  <c r="E16" i="4"/>
  <c r="E15" i="4"/>
  <c r="E10" i="4"/>
  <c r="F46" i="1"/>
  <c r="H46" i="1" s="1"/>
  <c r="I46" i="1" s="1"/>
  <c r="C41" i="1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I49" i="32" s="1"/>
  <c r="C40" i="1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H4" i="29"/>
  <c r="M8" i="27"/>
  <c r="L8" i="27"/>
  <c r="C20" i="1"/>
  <c r="I16" i="28"/>
  <c r="C23" i="1"/>
  <c r="L8" i="26"/>
  <c r="D19" i="4" l="1"/>
  <c r="F42" i="31"/>
  <c r="H42" i="31" s="1"/>
  <c r="I42" i="31" s="1"/>
  <c r="D40" i="1"/>
  <c r="H44" i="31"/>
  <c r="I44" i="31" s="1"/>
  <c r="D41" i="1" l="1"/>
  <c r="F41" i="1" s="1"/>
  <c r="H41" i="1" s="1"/>
  <c r="I41" i="1" s="1"/>
  <c r="K41" i="1" s="1"/>
  <c r="H34" i="31"/>
  <c r="I34" i="31" s="1"/>
  <c r="D22" i="1"/>
  <c r="F22" i="1" s="1"/>
  <c r="I22" i="1" s="1"/>
  <c r="H11" i="31"/>
  <c r="I11" i="31" s="1"/>
  <c r="D30" i="1"/>
  <c r="F30" i="1" s="1"/>
  <c r="H26" i="31"/>
  <c r="I26" i="31" s="1"/>
  <c r="H21" i="31"/>
  <c r="I21" i="31" s="1"/>
  <c r="H38" i="31"/>
  <c r="I38" i="31" s="1"/>
  <c r="H14" i="31"/>
  <c r="I14" i="31" s="1"/>
  <c r="H7" i="31"/>
  <c r="I7" i="31" s="1"/>
  <c r="H30" i="31" l="1"/>
  <c r="I30" i="31" s="1"/>
  <c r="D20" i="1"/>
  <c r="F20" i="1" s="1"/>
  <c r="I20" i="1" s="1"/>
  <c r="J20" i="1" s="1"/>
  <c r="K20" i="1" s="1"/>
  <c r="D24" i="1"/>
  <c r="F24" i="1" s="1"/>
  <c r="G24" i="1" s="1"/>
  <c r="H24" i="1" s="1"/>
  <c r="D23" i="1"/>
  <c r="F23" i="1" s="1"/>
  <c r="G23" i="1" s="1"/>
  <c r="G30" i="1"/>
  <c r="H30" i="1" s="1"/>
  <c r="I30" i="1"/>
  <c r="D35" i="1"/>
  <c r="F35" i="1" s="1"/>
  <c r="F40" i="1"/>
  <c r="H17" i="31"/>
  <c r="I17" i="31" s="1"/>
  <c r="D17" i="1"/>
  <c r="D21" i="1"/>
  <c r="F21" i="1" s="1"/>
  <c r="I21" i="1" s="1"/>
  <c r="J21" i="1" s="1"/>
  <c r="K21" i="1" s="1"/>
  <c r="J22" i="1"/>
  <c r="K22" i="1" s="1"/>
  <c r="G22" i="1"/>
  <c r="H22" i="1" s="1"/>
  <c r="I23" i="1" l="1"/>
  <c r="J23" i="1" s="1"/>
  <c r="K23" i="1" s="1"/>
  <c r="H23" i="1"/>
  <c r="G20" i="1"/>
  <c r="H20" i="1" s="1"/>
  <c r="I24" i="1"/>
  <c r="J24" i="1" s="1"/>
  <c r="K24" i="1" s="1"/>
  <c r="I35" i="1"/>
  <c r="G35" i="1"/>
  <c r="H35" i="1" s="1"/>
  <c r="J30" i="1"/>
  <c r="K30" i="1" s="1"/>
  <c r="G21" i="1"/>
  <c r="H21" i="1" s="1"/>
  <c r="J35" i="1" l="1"/>
  <c r="K35" i="1" s="1"/>
  <c r="F22" i="4" l="1"/>
  <c r="E25" i="4"/>
  <c r="F24" i="4"/>
  <c r="F23" i="4"/>
  <c r="D27" i="4" l="1"/>
  <c r="C17" i="1" s="1"/>
  <c r="F17" i="1" s="1"/>
  <c r="I17" i="1" s="1"/>
  <c r="F25" i="4" l="1"/>
  <c r="K36" i="1" l="1"/>
  <c r="K47" i="1" l="1"/>
  <c r="F18" i="4" l="1"/>
  <c r="E19" i="4" l="1"/>
  <c r="E27" i="4" s="1"/>
  <c r="C18" i="1" s="1"/>
  <c r="C19" i="1" l="1"/>
  <c r="H40" i="1"/>
  <c r="D18" i="1"/>
  <c r="F18" i="1" s="1"/>
  <c r="I40" i="1" l="1"/>
  <c r="K40" i="1" s="1"/>
  <c r="K42" i="1" s="1"/>
  <c r="I18" i="1"/>
  <c r="J18" i="1" s="1"/>
  <c r="K18" i="1" s="1"/>
  <c r="G18" i="1"/>
  <c r="H18" i="1" s="1"/>
  <c r="K31" i="1" l="1"/>
  <c r="J17" i="1" l="1"/>
  <c r="G17" i="1"/>
  <c r="H17" i="1" s="1"/>
  <c r="K17" i="1" l="1"/>
  <c r="K19" i="1" s="1"/>
  <c r="K26" i="1" s="1"/>
  <c r="F15" i="4" l="1"/>
  <c r="F13" i="4"/>
  <c r="F16" i="4"/>
  <c r="F14" i="4"/>
  <c r="F10" i="4" l="1"/>
  <c r="F19" i="4" s="1"/>
  <c r="F27" i="4" l="1"/>
  <c r="I9" i="1" l="1"/>
</calcChain>
</file>

<file path=xl/sharedStrings.xml><?xml version="1.0" encoding="utf-8"?>
<sst xmlns="http://schemas.openxmlformats.org/spreadsheetml/2006/main" count="577" uniqueCount="333">
  <si>
    <t>RAMO</t>
  </si>
  <si>
    <t>VALOR ASEGURADO</t>
  </si>
  <si>
    <t>TODO RIESGO DAÑOS MATERIALES</t>
  </si>
  <si>
    <t>ENTIDAD</t>
  </si>
  <si>
    <t>TASAS</t>
  </si>
  <si>
    <t>%</t>
  </si>
  <si>
    <t>%o</t>
  </si>
  <si>
    <t>TIPO DE TASA % - %o</t>
  </si>
  <si>
    <t>DETALLE</t>
  </si>
  <si>
    <t>PROCESO DE CONTRATACION</t>
  </si>
  <si>
    <t>VIGENCIA DESDE 00:00 HORAS</t>
  </si>
  <si>
    <t>EDIFICIO</t>
  </si>
  <si>
    <t>TOTAL VALOR ASEGURADO</t>
  </si>
  <si>
    <t>RESPONSABILIDAD CIVIL SERVIDORES PÚBLICOS</t>
  </si>
  <si>
    <t>TOTAL PRIMA ANUAL</t>
  </si>
  <si>
    <t>IVA 19%</t>
  </si>
  <si>
    <t>TASA ANUAL ESTUDIO MERCADO</t>
  </si>
  <si>
    <t>DIAS DE COBERTURA PROYECTADOS</t>
  </si>
  <si>
    <t>RELACIÓN BIENES Y VALORES ASEGURADOS</t>
  </si>
  <si>
    <t>GRUPO 1</t>
  </si>
  <si>
    <t>TOTAL GRUPO 2</t>
  </si>
  <si>
    <t>VIGENCIA HASTA 00:00 HORAS</t>
  </si>
  <si>
    <t>PRIMA NETA PROYECTADA</t>
  </si>
  <si>
    <t>TOTAL PROYECCIÓN</t>
  </si>
  <si>
    <t>TOTAL</t>
  </si>
  <si>
    <t>PRIMA NETA ANUAL</t>
  </si>
  <si>
    <t xml:space="preserve">PRESUPUESTO PROYECTADO </t>
  </si>
  <si>
    <t>ADECUACIÓN DE CONSTRUCCIONES A LAS NORMAS DE SISMORESISTENCIA (10% del valor asegurado de Edificios)</t>
  </si>
  <si>
    <t>ADECUACIÓN DE SUELOS Y TERRENOS (10% del valor asegurado de Edificios)</t>
  </si>
  <si>
    <t>GRUPO 2</t>
  </si>
  <si>
    <t>TOTAL PRESUPUESTO ESTIMADO</t>
  </si>
  <si>
    <t>TOTAL GRUPO 1</t>
  </si>
  <si>
    <t>PRIMA ANUAL</t>
  </si>
  <si>
    <t>PRIMA PERIODO PROYECTADO</t>
  </si>
  <si>
    <t>VIGENCIAS PROYECTADAS</t>
  </si>
  <si>
    <t>DETERMINACIÓN TASAS PROMEDIOS</t>
  </si>
  <si>
    <t>CALCULO DE TASA PROMEDIO</t>
  </si>
  <si>
    <t>PROMEDIO TASA MERCADO (A)</t>
  </si>
  <si>
    <t>RESPONSABILIDAD CIVIL EXTRACONTRACTUAL</t>
  </si>
  <si>
    <t xml:space="preserve">MANEJO GLOBAL </t>
  </si>
  <si>
    <t>GRUPO 3</t>
  </si>
  <si>
    <r>
      <rPr>
        <b/>
        <sz val="10"/>
        <rFont val="Arial Narrow"/>
        <family val="2"/>
      </rPr>
      <t xml:space="preserve">NOTA 2: </t>
    </r>
    <r>
      <rPr>
        <sz val="10"/>
        <rFont val="Arial Narrow"/>
        <family val="2"/>
      </rPr>
      <t>EL OFERENTE DEBERÁ OFRECER UNA TASA ÚNICA PARA ESTE SEGURO, LA CUAL SE APLICARÁ PARA TODOS LOS MOVIMIENTOS QUE SE REALICEN DURANTE LA VIGENCIA DE LA PÓLIZA.</t>
    </r>
  </si>
  <si>
    <r>
      <rPr>
        <b/>
        <sz val="10"/>
        <rFont val="Arial Narrow"/>
        <family val="2"/>
      </rPr>
      <t xml:space="preserve">NOTA 3: </t>
    </r>
    <r>
      <rPr>
        <sz val="10"/>
        <rFont val="Arial Narrow"/>
        <family val="2"/>
      </rPr>
      <t>EL OFERENTE EN SU OFERTA, DEBERÁ CALCULAR EL ÍNDICE VARIABLE DE ACUERDO A LA TOTALIDAD DE LA VIGENCIA OFRECIDA.</t>
    </r>
  </si>
  <si>
    <t>Todo Riesgo Daños Materiales</t>
  </si>
  <si>
    <t>BIENES CON SUBLÍMITE</t>
  </si>
  <si>
    <t>MAQUINARIA, PLANTA Y EQUIPO</t>
  </si>
  <si>
    <t>TODO RIESGO EQUIPO Y MAQUINARIA</t>
  </si>
  <si>
    <t>AUTOMÓVILES</t>
  </si>
  <si>
    <t>TRANSPORTE DE MERCANCÍAS</t>
  </si>
  <si>
    <t>INFIDELIDAD Y RIESGOS FINANCIEROS</t>
  </si>
  <si>
    <t>SOAT</t>
  </si>
  <si>
    <t>VIDA GRUPO DEUDORES</t>
  </si>
  <si>
    <t>Indice Variable</t>
  </si>
  <si>
    <t>Todo Riesgo Equipo y Maquinaria</t>
  </si>
  <si>
    <t>Manejo Global Entidades Estatales</t>
  </si>
  <si>
    <t>R. C. Extracontractual</t>
  </si>
  <si>
    <t>Automoviles</t>
  </si>
  <si>
    <t>Transporte de Mercancías</t>
  </si>
  <si>
    <t>Responsabilidad Civil Servidores Públicos</t>
  </si>
  <si>
    <t>Infidelidad y Riesgos Financieros</t>
  </si>
  <si>
    <t>GRUPO 4</t>
  </si>
  <si>
    <t>GRUPO 5</t>
  </si>
  <si>
    <t>FABRICA DE LICORES DEL TOLIMA</t>
  </si>
  <si>
    <t>MEN-001-2024</t>
  </si>
  <si>
    <t>ILC-RE-CD-099-2024</t>
  </si>
  <si>
    <t>INDUSTRIA LICORERA DEL CAUCA</t>
  </si>
  <si>
    <t>INDUSTRIA LICORERA DE CALDAS</t>
  </si>
  <si>
    <t>C2023-00309</t>
  </si>
  <si>
    <t>EDIFICIO VEREDA SAUCIO - CHOCONTA - PARTE ORIENTAL SILOS</t>
  </si>
  <si>
    <t>MERCANCIAS</t>
  </si>
  <si>
    <t>EDIFICIO VEREDA SAUCIO - CHOCONTA - CASA DE LOS GOBERNADORES</t>
  </si>
  <si>
    <t xml:space="preserve">EDIFICIO VEREDA SAUCIO - CHOCONTA - PARTE OCCIDENTAL </t>
  </si>
  <si>
    <t>EDIFICIO AUTOPISTA MEDELLIN KM 3,8 COTA - SIBERIA</t>
  </si>
  <si>
    <t>OBJETOS DE VALOR</t>
  </si>
  <si>
    <r>
      <t xml:space="preserve">CONTENIDOS EN GENERAL (muebles y enseres, equipo  de Oficina, bienes y utilies de cafetería y aseo, libros, </t>
    </r>
    <r>
      <rPr>
        <sz val="10"/>
        <color rgb="FFFF0000"/>
        <rFont val="Arial Narrow"/>
        <family val="2"/>
      </rPr>
      <t>incluido armas de fuego</t>
    </r>
    <r>
      <rPr>
        <sz val="10"/>
        <rFont val="Arial Narrow"/>
        <family val="2"/>
      </rPr>
      <t>)</t>
    </r>
  </si>
  <si>
    <r>
      <t xml:space="preserve">EQUIPO ELÉCTRICO, ELECTRÓNICO Y DE COMUNICACIÓN (incluidos equipos móviles y portátiles, licencias y software, </t>
    </r>
    <r>
      <rPr>
        <sz val="10"/>
        <color rgb="FFFF0000"/>
        <rFont val="Arial Narrow"/>
        <family val="2"/>
      </rPr>
      <t>equipo de laboratorio)</t>
    </r>
  </si>
  <si>
    <t>DINEROS / Caja Menor $5 x 2 + tesoreria $10</t>
  </si>
  <si>
    <t>SUBTOTAL BIENES CON SUBLIMITES</t>
  </si>
  <si>
    <r>
      <t>NOTA 1:</t>
    </r>
    <r>
      <rPr>
        <sz val="10"/>
        <rFont val="Arial Narrow"/>
        <family val="2"/>
      </rPr>
      <t xml:space="preserve"> LOS VALORES TOMADOS PARA LA PROYECCIÓN CORRESPONDEN A LOS APORTADOS POR LA ENTIDAD</t>
    </r>
  </si>
  <si>
    <t>LUCRO CESANTE</t>
  </si>
  <si>
    <t>IT</t>
  </si>
  <si>
    <t>PLACA</t>
  </si>
  <si>
    <t>MOTOR</t>
  </si>
  <si>
    <t>CHASIS</t>
  </si>
  <si>
    <t>SERVICIO</t>
  </si>
  <si>
    <t>TIPO</t>
  </si>
  <si>
    <t>TIPO DE VEHÍCULO</t>
  </si>
  <si>
    <t>CILINDRAJE</t>
  </si>
  <si>
    <t>MODELO</t>
  </si>
  <si>
    <t>COD. FASECOLDA</t>
  </si>
  <si>
    <t>VALOR GUIA FASECOLDA</t>
  </si>
  <si>
    <t>OHK961</t>
  </si>
  <si>
    <t>YD25438508T</t>
  </si>
  <si>
    <t>3N6PD23Y7ZK926172</t>
  </si>
  <si>
    <t>OFICIAL</t>
  </si>
  <si>
    <t>PICKUP DOBLE CABINA</t>
  </si>
  <si>
    <t>06421055</t>
  </si>
  <si>
    <t>ODR757</t>
  </si>
  <si>
    <t>2GD0183377</t>
  </si>
  <si>
    <t>8AJKB8CD2H1670475</t>
  </si>
  <si>
    <t>TOYOTA HILUX [8] 2.4L MT 2400CC TD 4X4</t>
  </si>
  <si>
    <t>09021064</t>
  </si>
  <si>
    <t>ODR759</t>
  </si>
  <si>
    <t>1KD2680059</t>
  </si>
  <si>
    <t>JTEBH3FJ1HK186890</t>
  </si>
  <si>
    <t>CAMPERO</t>
  </si>
  <si>
    <t>TOYOTA PRADO [LC 150] TX [FL] TP 3000CC 5P TD</t>
  </si>
  <si>
    <t>09008199</t>
  </si>
  <si>
    <t>FECHA DE VENCIMIENTO</t>
  </si>
  <si>
    <t>VALOR SOAT 2024</t>
  </si>
  <si>
    <t>RELACION DE MAQUINARIA Y EQUIPOS (POLIZA T. R. E Y M)</t>
  </si>
  <si>
    <t>No.</t>
  </si>
  <si>
    <t>CLASE</t>
  </si>
  <si>
    <t>MARCA</t>
  </si>
  <si>
    <t xml:space="preserve">UBICACIÓN </t>
  </si>
  <si>
    <t xml:space="preserve">VALOR REPOSICIÒN  AVALUO </t>
  </si>
  <si>
    <t>ELECTRICO</t>
  </si>
  <si>
    <t>TOYOTA</t>
  </si>
  <si>
    <t>MONTACARGA ELECTRICO 36 VOLTIOS/1000AH</t>
  </si>
  <si>
    <t>ELC</t>
  </si>
  <si>
    <t>MONTACARGA ELECTRICA 48 VOLTIOS / 620Ah</t>
  </si>
  <si>
    <t>752-16-AD54398</t>
  </si>
  <si>
    <t>752-16-AD54411</t>
  </si>
  <si>
    <t>PH02A25U-3</t>
  </si>
  <si>
    <t>GASOLINA</t>
  </si>
  <si>
    <t>NISSAN</t>
  </si>
  <si>
    <t>MONTACARGA</t>
  </si>
  <si>
    <t>PH02A25U-5</t>
  </si>
  <si>
    <t>PH02A25U-6</t>
  </si>
  <si>
    <t>42-6FG25</t>
  </si>
  <si>
    <t>MONTACARGA DE COMBUSTION MARCA TOYOTA</t>
  </si>
  <si>
    <t>PH02A25U-8</t>
  </si>
  <si>
    <t>UGJ02A30U</t>
  </si>
  <si>
    <t>MONTACARGA DUAL MODELO FHG25TIS</t>
  </si>
  <si>
    <t>ELC- CHOCONTÁ</t>
  </si>
  <si>
    <t>DUAL</t>
  </si>
  <si>
    <t>GASOLINA/ GAS</t>
  </si>
  <si>
    <t>BAUTISTA CABALLERO CARLOS ALBERTO</t>
  </si>
  <si>
    <t>BECERRA CASTRO ALBERTO ORLANDO</t>
  </si>
  <si>
    <t>DIAZ RAMIREZ DAMASO</t>
  </si>
  <si>
    <t>GAMBOA PRIETO MARIA ELENA</t>
  </si>
  <si>
    <t>GARIBELLO ROJAS LUIS ADELMO</t>
  </si>
  <si>
    <t>NAVAS PULIDO CARLA VANESSA</t>
  </si>
  <si>
    <t>RIOS FORERO JAVIER FERNANDO</t>
  </si>
  <si>
    <t>JIMENEZ VARGAS JORGE ANTONIO</t>
  </si>
  <si>
    <t>OVALLE JIMENEZ ARMANDO</t>
  </si>
  <si>
    <t>TRIANA NOVA NELSON FRANCISCO</t>
  </si>
  <si>
    <t>ZAMBRANO ACOSTA PUBLIO CATON</t>
  </si>
  <si>
    <t>FABRICA DE LICORES DE CUNDINAMARCA</t>
  </si>
  <si>
    <t>ESTUDIO DE MERCADO 2024</t>
  </si>
  <si>
    <t>IDARTES-IP-MIC-001-2024</t>
  </si>
  <si>
    <t>INSTITUTO DISTRITAL DE LAS ARTES - IDARTES</t>
  </si>
  <si>
    <t>CORANTIOQUIA</t>
  </si>
  <si>
    <t>190-LP2305-4</t>
  </si>
  <si>
    <t>INSTITUTO DISTRITAL DE PROTECCIÓN Y BIENESTAR ANIMAL</t>
  </si>
  <si>
    <t>IDPYBA-SAMC-001-2023</t>
  </si>
  <si>
    <t>INSTITUTO DEPARTAMENTAL DE CULTURA Y TURISMO - IDECUT</t>
  </si>
  <si>
    <t>IDECUT-SAMC-001-2024</t>
  </si>
  <si>
    <t>UNIDAD ADMINISTRATIVA ESPECIAL DE CATASTRO DISTRITAL</t>
  </si>
  <si>
    <t>LP-001-2023</t>
  </si>
  <si>
    <t>CORPORACION AUTONOMA REGIONAL DEL ATLÁNTICO</t>
  </si>
  <si>
    <t>SAMC-2024-0001</t>
  </si>
  <si>
    <t>IDEAM</t>
  </si>
  <si>
    <t>SERVICIO GEOLÓGICO COLOMBIANO</t>
  </si>
  <si>
    <t>SGC-MC-47-2023</t>
  </si>
  <si>
    <t>CONTRALORIA GENERAL DE LA REPÚBLICA</t>
  </si>
  <si>
    <t>CGR LP-01-2023</t>
  </si>
  <si>
    <t>LP-01-2024</t>
  </si>
  <si>
    <t>UNIDAD ADMINISTRATIVA ESPECIAL DEL FONDO NACIONAL DE ESTUPEFACIENTES</t>
  </si>
  <si>
    <t>FNE-LP-001-2023</t>
  </si>
  <si>
    <t>Total Todo Riesgo Daños Materiales</t>
  </si>
  <si>
    <t>ORGANIZACIÓN ELECTORAL, FONDO ROTATORIO DE LA REGISTRADURIA NACIONAL DEL ESTADO CIVIL</t>
  </si>
  <si>
    <t>LIC 01 DE 2023</t>
  </si>
  <si>
    <t>FSV-SEGUROS-002-2023</t>
  </si>
  <si>
    <t>GOBERNACION DE BOYACA</t>
  </si>
  <si>
    <t>SA-GB-011-2023</t>
  </si>
  <si>
    <t>INDICE VARIABLE ANUAL 4%</t>
  </si>
  <si>
    <t>TOTAL GRUPO 5</t>
  </si>
  <si>
    <t>TOTAL GRUPO 4</t>
  </si>
  <si>
    <t>TOTAL GRUPO 3</t>
  </si>
  <si>
    <t xml:space="preserve"> </t>
  </si>
  <si>
    <t>Fecha de elaboración: 11 de junio de 2024.</t>
  </si>
  <si>
    <t>MAYO 2024</t>
  </si>
  <si>
    <t xml:space="preserve">RELACION PARQUE AUTOMOTOR </t>
  </si>
  <si>
    <t>EMPRESA DE LICORES DE CUNDINAMARCA</t>
  </si>
  <si>
    <t>NISSAN NP 300 FRONTIER 2.5L MT 2500CC 4X4 T</t>
  </si>
  <si>
    <t>RELACION ASEGURADOS POLIZA VIDA FUNCIONARIOS (SINALTRALIC)</t>
  </si>
  <si>
    <t> CEDULA </t>
  </si>
  <si>
    <t>ASEGURADO</t>
  </si>
  <si>
    <t>FECHA NACIMIENTO</t>
  </si>
  <si>
    <t>FECHA INGRESO</t>
  </si>
  <si>
    <t> SUELDO Y SOBRESUELDO </t>
  </si>
  <si>
    <t>VR. ASEGURADO</t>
  </si>
  <si>
    <t xml:space="preserve">      79.307.878 </t>
  </si>
  <si>
    <t xml:space="preserve">      79.525.581 </t>
  </si>
  <si>
    <t>LOPEZ SANDOVAL EDGAR FERNANDO</t>
  </si>
  <si>
    <t xml:space="preserve">      13.486.771 </t>
  </si>
  <si>
    <t xml:space="preserve">      79.268.034 </t>
  </si>
  <si>
    <t xml:space="preserve">      20.729.739 </t>
  </si>
  <si>
    <t>ORJUELA MAHECHA FLOR MARIA</t>
  </si>
  <si>
    <t xml:space="preserve">      79.061.980 </t>
  </si>
  <si>
    <t>SANCHEZ MOLINA JUAN CARLOS</t>
  </si>
  <si>
    <t xml:space="preserve">        3.256.222 </t>
  </si>
  <si>
    <t>TRIANA AGUILAR FERNANDO</t>
  </si>
  <si>
    <t xml:space="preserve">      26.328.141 </t>
  </si>
  <si>
    <t>RENDON IBARGUEN LUZ NEREIDA</t>
  </si>
  <si>
    <t xml:space="preserve">      80.428.017 </t>
  </si>
  <si>
    <t xml:space="preserve">      79.047.259 </t>
  </si>
  <si>
    <t xml:space="preserve">        3.090.719 </t>
  </si>
  <si>
    <t>ALDANA MARTINEZ CARLOS ARTURO</t>
  </si>
  <si>
    <t xml:space="preserve">      79.498.634 </t>
  </si>
  <si>
    <t>CASTRO BELTRAN JOHN CARLOS</t>
  </si>
  <si>
    <t xml:space="preserve">      79.756.785 </t>
  </si>
  <si>
    <t>BELTRAN ORTIZ FREDY JAIR</t>
  </si>
  <si>
    <t xml:space="preserve">      79.331.252 </t>
  </si>
  <si>
    <t>SANCHEZ DEVIA JOSE AGUSTIN</t>
  </si>
  <si>
    <t xml:space="preserve">      79.533.151 </t>
  </si>
  <si>
    <t>RUBIANO JIMENEZ SILVIO AUGUSTO</t>
  </si>
  <si>
    <t xml:space="preserve">      79.672.672 </t>
  </si>
  <si>
    <t xml:space="preserve">        3.080.725 </t>
  </si>
  <si>
    <t>MORALES PAEZ JAIRO MAURICIO</t>
  </si>
  <si>
    <t xml:space="preserve">      79.327.092 </t>
  </si>
  <si>
    <t>CADENA PLAZAS HENRY ALBERTO</t>
  </si>
  <si>
    <t xml:space="preserve">      79.579.510 </t>
  </si>
  <si>
    <t xml:space="preserve">      51.986.767 </t>
  </si>
  <si>
    <t xml:space="preserve">      79.562.549 </t>
  </si>
  <si>
    <t xml:space="preserve">      52.112.688 </t>
  </si>
  <si>
    <t xml:space="preserve">      79.694.298 </t>
  </si>
  <si>
    <t>RELACION ASEGURADOS POLIZA VIDA FUNCIONARIOS (SINTROELICUN)</t>
  </si>
  <si>
    <t xml:space="preserve"> SUELDO </t>
  </si>
  <si>
    <t xml:space="preserve">        20.775.169 </t>
  </si>
  <si>
    <t>ORTIZ RAMOS YENNY MARYORY</t>
  </si>
  <si>
    <t>25 MESES DE SALARIO</t>
  </si>
  <si>
    <t xml:space="preserve">  1.022.329.374 </t>
  </si>
  <si>
    <t>BRAVO LOPEZ SANDRA LORENA</t>
  </si>
  <si>
    <t xml:space="preserve">  1.073.154.624 </t>
  </si>
  <si>
    <t>CRUZ GONZALEZ DARWIN</t>
  </si>
  <si>
    <t xml:space="preserve">        80.212.113 </t>
  </si>
  <si>
    <t>MARROQUIN AGUILAR JEYSON DAMIAN</t>
  </si>
  <si>
    <t xml:space="preserve">        79.854.465 </t>
  </si>
  <si>
    <t>RAMOS MAYORGA ELKIN MAURICIO</t>
  </si>
  <si>
    <t>22 MESES DE SALARIO</t>
  </si>
  <si>
    <t xml:space="preserve">        80.439.459 </t>
  </si>
  <si>
    <t>CASTAÑEDA GOMEZ MAURICIO</t>
  </si>
  <si>
    <t xml:space="preserve">        80.402.590 </t>
  </si>
  <si>
    <t>MANRIQUE MONTERO CRISTOBAL</t>
  </si>
  <si>
    <t xml:space="preserve">        80.041.950 </t>
  </si>
  <si>
    <t>LAVERDE SIERRA ANDRES</t>
  </si>
  <si>
    <t xml:space="preserve">        80.170.060 </t>
  </si>
  <si>
    <t>ALBA PARRA JACKSON WILFRED</t>
  </si>
  <si>
    <t xml:space="preserve">        53.105.271 </t>
  </si>
  <si>
    <t>ABREO CAMACHO ERIKA TATIANA</t>
  </si>
  <si>
    <t xml:space="preserve">        11.438.437 </t>
  </si>
  <si>
    <t>AGUIRRE HERRERA FELIX ARTURO</t>
  </si>
  <si>
    <t xml:space="preserve">        52.969.646 </t>
  </si>
  <si>
    <t>BLANCO BERNAL DIANA ALESSANDRA</t>
  </si>
  <si>
    <t xml:space="preserve">        80.792.935 </t>
  </si>
  <si>
    <t>CONTRERAS DOMINGUEZ FREDDY MIGUEL</t>
  </si>
  <si>
    <t xml:space="preserve">        80.495.618 </t>
  </si>
  <si>
    <t>OROZCO CUELLAR HECTOR BERNARDO</t>
  </si>
  <si>
    <t xml:space="preserve">  1.073.236.448 </t>
  </si>
  <si>
    <t>SANCHEZ HERNANDEZ HECTOR DAVID</t>
  </si>
  <si>
    <t xml:space="preserve">        80.495.270 </t>
  </si>
  <si>
    <t>POSADA SALAZAR HAIR HELVER</t>
  </si>
  <si>
    <t xml:space="preserve">  1.070.918.185 </t>
  </si>
  <si>
    <t>ANTOLINEZ GUITARRERO MARCO AURELIO</t>
  </si>
  <si>
    <t xml:space="preserve">        39.761.822 </t>
  </si>
  <si>
    <t>VASQUEZ GARCIA ADIANY YAMILE</t>
  </si>
  <si>
    <t xml:space="preserve">  1.010.190.818 </t>
  </si>
  <si>
    <t>PEDRAZA CORTES DAYRO ANDRES</t>
  </si>
  <si>
    <t xml:space="preserve">        79.280.001 </t>
  </si>
  <si>
    <t>MARTINEZ CASTILLO HUMBERTO</t>
  </si>
  <si>
    <t xml:space="preserve">  1.073.150.581 </t>
  </si>
  <si>
    <t>LOZANO ARAGON LEIDY JANNETH</t>
  </si>
  <si>
    <t xml:space="preserve">        79.747.680 </t>
  </si>
  <si>
    <t>MALLARINO MEJIA CESAR ANDRES</t>
  </si>
  <si>
    <t xml:space="preserve">        80.115.929 </t>
  </si>
  <si>
    <t>GONZALEZ BEJARANO WILSON EDUARDO</t>
  </si>
  <si>
    <t xml:space="preserve">  1.125.268.132 </t>
  </si>
  <si>
    <t>GRANADA MONTES VIANCY LORENA</t>
  </si>
  <si>
    <t xml:space="preserve">  1.032.358.603 </t>
  </si>
  <si>
    <t>SANCHEZ HERNANDEZ DAISY YANETH</t>
  </si>
  <si>
    <t xml:space="preserve">          6.018.071 </t>
  </si>
  <si>
    <t>DIAZ CORDOBA JOHAN ALFONSO</t>
  </si>
  <si>
    <t xml:space="preserve">  1.015.996.018 </t>
  </si>
  <si>
    <t>NAVARRETE COCA VICTORIA ALEJANDRA</t>
  </si>
  <si>
    <t xml:space="preserve">        11.229.405 </t>
  </si>
  <si>
    <t>CELIS CASTRO MAURICIO</t>
  </si>
  <si>
    <t xml:space="preserve">        72.221.986 </t>
  </si>
  <si>
    <t>PEREIRA LOPERA JUAN CARLOS</t>
  </si>
  <si>
    <t xml:space="preserve">        79.922.606 </t>
  </si>
  <si>
    <t>GACHA URREGO LIBARDO</t>
  </si>
  <si>
    <t xml:space="preserve">          7.305.593 </t>
  </si>
  <si>
    <t>ABRIL UMAÑA JOSE VICENTE</t>
  </si>
  <si>
    <t xml:space="preserve">  1.073.524.662 </t>
  </si>
  <si>
    <t>RODRIGUEZ OVALLE JESSICA ALEJANDRA </t>
  </si>
  <si>
    <t xml:space="preserve">        66.780.232 </t>
  </si>
  <si>
    <t>NIETO SAAVEDRA SANDRA PATRICIA </t>
  </si>
  <si>
    <t xml:space="preserve">  1.073.521.749 </t>
  </si>
  <si>
    <t>FUNEME CHAPARRO CRISTHIAN DAVID </t>
  </si>
  <si>
    <t xml:space="preserve">  1.073.521.371 </t>
  </si>
  <si>
    <t>MARIN GARIBELLO PAULA MARIANA </t>
  </si>
  <si>
    <t xml:space="preserve">        52.217.230 </t>
  </si>
  <si>
    <t>PALACIOS RODRIGUEZ MARIA ISABEL</t>
  </si>
  <si>
    <t xml:space="preserve">  1.073.230.959 </t>
  </si>
  <si>
    <t>AMADO PÉREZ DIANA ALEJANDRA </t>
  </si>
  <si>
    <t xml:space="preserve">        53.029.272 </t>
  </si>
  <si>
    <t>SANCHEZ MORENO LUISA FERNANDA</t>
  </si>
  <si>
    <t xml:space="preserve">        79.189.249 </t>
  </si>
  <si>
    <t>TAPIA GÓMEZ HERNANDO</t>
  </si>
  <si>
    <t xml:space="preserve">        79.938.115 </t>
  </si>
  <si>
    <t>SIERRA PEÑUELA CARLOS ALBERTO </t>
  </si>
  <si>
    <t xml:space="preserve">  1.072.647.788 </t>
  </si>
  <si>
    <t>VALDERRAMA TORRES JOHANA ANDREA </t>
  </si>
  <si>
    <t xml:space="preserve">        52.853.954 </t>
  </si>
  <si>
    <t>OLIVEROS BUSTOS MAGDA YUSNARI </t>
  </si>
  <si>
    <t xml:space="preserve">  1.073.504.199 </t>
  </si>
  <si>
    <t>RIOS ALVAREZ EDICSON FERNEY</t>
  </si>
  <si>
    <t xml:space="preserve">        11.438.190 </t>
  </si>
  <si>
    <t>CALDERÓN GAITÁN JOSE HUGO</t>
  </si>
  <si>
    <t xml:space="preserve">  1.071.166.163 </t>
  </si>
  <si>
    <t>BARRERA GUTIERREZ DIANA CAROLINA</t>
  </si>
  <si>
    <t>SEGÚN LEY</t>
  </si>
  <si>
    <t>PRIMA  PROYECTADA</t>
  </si>
  <si>
    <t>Fecha de elaboración: 11 de junio de 2024</t>
  </si>
  <si>
    <t xml:space="preserve">TOTAL TRDM </t>
  </si>
  <si>
    <t xml:space="preserve">SUBTOTAL TRDM </t>
  </si>
  <si>
    <t>POLIDEPORTIVO (PISOS DUROS Y TERRENOS)</t>
  </si>
  <si>
    <t>PARQUEADEROS (PISOS DUROS Y TERRENOS)</t>
  </si>
  <si>
    <t>VIDA GRUPO 
FUNCIONARIOS SINTROELICUN</t>
  </si>
  <si>
    <t>VIDA GRUPO  FUNCIONARIOS SINALTRALIC</t>
  </si>
  <si>
    <t>Vida Grupo Funcionarios (Sintroelicun)</t>
  </si>
  <si>
    <t>Vida Grupo Funcionarios Integral (Sinaltralic)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</si>
</sst>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_);[Red]\(&quot;$&quot;\ #,##0\)"/>
    <numFmt numFmtId="165" formatCode="_(&quot;$&quot;\ * #,##0_);_(&quot;$&quot;\ * \(#,##0\);_(&quot;$&quot;\ * &quot;-&quot;_);_(@_)"/>
    <numFmt numFmtId="166" formatCode="_(* #,##0_);_(* \(#,##0\);_(* &quot;-&quot;_);_(@_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#,##0.00;[Red]\-&quot;$&quot;#,##0.00"/>
    <numFmt numFmtId="170" formatCode="_-&quot;$&quot;* #,##0_-;\-&quot;$&quot;* #,##0_-;_-&quot;$&quot;* &quot;-&quot;_-;_-@_-"/>
    <numFmt numFmtId="171" formatCode="_-&quot;$&quot;* #,##0.00_-;\-&quot;$&quot;* #,##0.00_-;_-&quot;$&quot;* &quot;-&quot;??_-;_-@_-"/>
    <numFmt numFmtId="172" formatCode="_-* #,##0.00\ &quot;€&quot;_-;\-* #,##0.00\ &quot;€&quot;_-;_-* &quot;-&quot;??\ &quot;€&quot;_-;_-@_-"/>
    <numFmt numFmtId="173" formatCode="_-* #,##0\ _€_-;\-* #,##0\ _€_-;_-* &quot;-&quot;\ _€_-;_-@_-"/>
    <numFmt numFmtId="174" formatCode="_-* #,##0.00\ _€_-;\-* #,##0.00\ _€_-;_-* &quot;-&quot;??\ _€_-;_-@_-"/>
    <numFmt numFmtId="175" formatCode="d/mm/yyyy;@"/>
    <numFmt numFmtId="176" formatCode="[$$-240A]\ #,##0;\-[$$-240A]\ #,##0"/>
    <numFmt numFmtId="177" formatCode="&quot;$&quot;#,##0"/>
    <numFmt numFmtId="178" formatCode="_ &quot;$&quot;\ * #,##0.00_ ;_ &quot;$&quot;\ * \-#,##0.00_ ;_ &quot;$&quot;\ * &quot;-&quot;??_ ;_ @_ "/>
    <numFmt numFmtId="179" formatCode="_ * #,##0.00_ ;_ * \-#,##0.00_ ;_ * &quot;-&quot;??_ ;_ @_ "/>
    <numFmt numFmtId="180" formatCode="_-* #,##0.00_-;\-* #,##0.00_-;_-* \-??_-;_-@_-"/>
    <numFmt numFmtId="181" formatCode="[$$-240A]\ #,##0"/>
    <numFmt numFmtId="182" formatCode="0.0000"/>
    <numFmt numFmtId="183" formatCode="&quot;$&quot;#,##0_);[Red]\(&quot;$&quot;#,##0\)"/>
    <numFmt numFmtId="184" formatCode="_ [$€-2]\ * #,##0.00_ ;_ [$€-2]\ * \-#,##0.00_ ;_ [$€-2]\ * &quot;-&quot;??_ "/>
    <numFmt numFmtId="185" formatCode="_-* #,##0.00\ _F_-;\-* #,##0.00\ _F_-;_-* &quot;-&quot;??\ _F_-;_-@_-"/>
    <numFmt numFmtId="186" formatCode="_-[$€-2]* #,##0.00_-;\-[$€-2]* #,##0.00_-;_-[$€-2]* &quot;-&quot;??_-"/>
    <numFmt numFmtId="187" formatCode="_-[$€-2]* #,##0.00_-;\-[$€-2]* #,##0.00_-;_-[$€-2]* \-??_-"/>
    <numFmt numFmtId="188" formatCode="_ * #,##0.00_ ;_ * \-#,##0.00_ ;_ * \-??_ ;_ @_ "/>
    <numFmt numFmtId="189" formatCode="_ &quot;$ &quot;* #,##0.00_ ;_ &quot;$ &quot;* \-#,##0.00_ ;_ &quot;$ &quot;* \-??_ ;_ @_ "/>
    <numFmt numFmtId="190" formatCode="_-\$* #,##0.00_-;&quot;-$&quot;* #,##0.00_-;_-\$* \-??_-;_-@_-"/>
    <numFmt numFmtId="191" formatCode="_-* #,##0_-;\-* #,##0_-;_-* &quot;-&quot;??_-;_-@_-"/>
    <numFmt numFmtId="192" formatCode="_(&quot;$&quot;\ * #,##0_);_(&quot;$&quot;\ * \(#,##0\);_(&quot;$&quot;\ * &quot;-&quot;??_);_(@_)"/>
    <numFmt numFmtId="193" formatCode="_-* #,##0.000_-;\-* #,##0.000_-;_-* &quot;-&quot;_-;_-@_-"/>
    <numFmt numFmtId="194" formatCode="_-[$$-240A]\ * #,##0_-;\-[$$-240A]\ * #,##0_-;_-[$$-240A]\ * &quot;-&quot;??_-;_-@_-"/>
    <numFmt numFmtId="195" formatCode="&quot;$&quot;\ #,##0"/>
    <numFmt numFmtId="196" formatCode="0.000"/>
    <numFmt numFmtId="197" formatCode="0.000%"/>
    <numFmt numFmtId="198" formatCode="_(* #,##0.000_);_(* \(#,##0.000\);_(* &quot;-&quot;???_);_(@_)"/>
    <numFmt numFmtId="199" formatCode="0.0%"/>
    <numFmt numFmtId="200" formatCode="_-&quot;$&quot;\ * #,##0_-;\-&quot;$&quot;\ * #,##0_-;_-&quot;$&quot;\ * &quot;-&quot;??_-;_-@_-"/>
  </numFmts>
  <fonts count="9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8"/>
      <color indexed="8"/>
      <name val="Tahom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8"/>
      <color theme="1"/>
      <name val="Tahoma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6"/>
      <color theme="6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rgb="FFFF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0"/>
      <name val="Arial Narrow"/>
      <family val="2"/>
    </font>
    <font>
      <b/>
      <sz val="12"/>
      <color rgb="FFFF0000"/>
      <name val="Arial Narrow"/>
      <family val="2"/>
    </font>
    <font>
      <sz val="10"/>
      <color rgb="FFFF0000"/>
      <name val="Arial Narrow"/>
      <family val="2"/>
    </font>
    <font>
      <sz val="10"/>
      <color theme="0"/>
      <name val="Arial Narrow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6"/>
      <color rgb="FFFF0000"/>
      <name val="Arial Narrow"/>
      <family val="2"/>
    </font>
    <font>
      <sz val="12"/>
      <color indexed="8"/>
      <name val="Arial Narrow"/>
      <family val="2"/>
    </font>
    <font>
      <sz val="9"/>
      <color indexed="8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0"/>
      <name val="Calibri"/>
      <family val="2"/>
      <scheme val="minor"/>
    </font>
    <font>
      <b/>
      <sz val="16"/>
      <color rgb="FF0070C0"/>
      <name val="Arial Narrow"/>
      <family val="2"/>
    </font>
    <font>
      <b/>
      <sz val="14"/>
      <color theme="0"/>
      <name val="Arial Narrow"/>
      <family val="2"/>
    </font>
    <font>
      <b/>
      <sz val="14"/>
      <color theme="4" tint="-0.499984740745262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14"/>
      <color rgb="FF7030A0"/>
      <name val="Arial Narrow"/>
      <family val="2"/>
    </font>
    <font>
      <sz val="10"/>
      <color theme="0"/>
      <name val="Calibri"/>
      <family val="2"/>
      <scheme val="minor"/>
    </font>
    <font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254">
    <xf numFmtId="0" fontId="0" fillId="0" borderId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/>
    <xf numFmtId="168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8" fillId="0" borderId="0"/>
    <xf numFmtId="0" fontId="15" fillId="0" borderId="0"/>
    <xf numFmtId="172" fontId="15" fillId="0" borderId="0" applyFont="0" applyFill="0" applyBorder="0" applyAlignment="0" applyProtection="0"/>
    <xf numFmtId="0" fontId="28" fillId="0" borderId="0"/>
    <xf numFmtId="180" fontId="28" fillId="0" borderId="0" applyFill="0" applyBorder="0" applyAlignment="0" applyProtection="0"/>
    <xf numFmtId="0" fontId="28" fillId="0" borderId="0"/>
    <xf numFmtId="0" fontId="28" fillId="0" borderId="0"/>
    <xf numFmtId="179" fontId="28" fillId="0" borderId="0" applyFont="0" applyFill="0" applyBorder="0" applyAlignment="0" applyProtection="0"/>
    <xf numFmtId="0" fontId="28" fillId="0" borderId="0"/>
    <xf numFmtId="0" fontId="14" fillId="0" borderId="0"/>
    <xf numFmtId="0" fontId="1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42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7" fillId="21" borderId="5" applyNumberFormat="0" applyAlignment="0" applyProtection="0"/>
    <xf numFmtId="0" fontId="37" fillId="21" borderId="5" applyNumberFormat="0" applyAlignment="0" applyProtection="0"/>
    <xf numFmtId="0" fontId="37" fillId="21" borderId="5" applyNumberFormat="0" applyAlignment="0" applyProtection="0"/>
    <xf numFmtId="0" fontId="37" fillId="21" borderId="5" applyNumberFormat="0" applyAlignment="0" applyProtection="0"/>
    <xf numFmtId="0" fontId="37" fillId="21" borderId="5" applyNumberFormat="0" applyAlignment="0" applyProtection="0"/>
    <xf numFmtId="0" fontId="38" fillId="22" borderId="6" applyNumberFormat="0" applyAlignment="0" applyProtection="0"/>
    <xf numFmtId="0" fontId="38" fillId="22" borderId="6" applyNumberFormat="0" applyAlignment="0" applyProtection="0"/>
    <xf numFmtId="0" fontId="38" fillId="22" borderId="6" applyNumberFormat="0" applyAlignment="0" applyProtection="0"/>
    <xf numFmtId="0" fontId="38" fillId="22" borderId="6" applyNumberFormat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41" fillId="8" borderId="5" applyNumberFormat="0" applyAlignment="0" applyProtection="0"/>
    <xf numFmtId="0" fontId="41" fillId="8" borderId="5" applyNumberFormat="0" applyAlignment="0" applyProtection="0"/>
    <xf numFmtId="0" fontId="41" fillId="8" borderId="5" applyNumberFormat="0" applyAlignment="0" applyProtection="0"/>
    <xf numFmtId="0" fontId="41" fillId="8" borderId="5" applyNumberFormat="0" applyAlignment="0" applyProtection="0"/>
    <xf numFmtId="181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179" fontId="2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179" fontId="2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2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4" fontId="28" fillId="0" borderId="0" applyFont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1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6" fontId="28" fillId="0" borderId="0" applyFont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6" fontId="28" fillId="0" borderId="0" applyFont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6" fontId="28" fillId="0" borderId="0" applyFont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1" fontId="28" fillId="0" borderId="0" applyFont="0" applyFill="0" applyBorder="0" applyAlignment="0" applyProtection="0"/>
    <xf numFmtId="187" fontId="28" fillId="0" borderId="0" applyFill="0" applyBorder="0" applyAlignment="0" applyProtection="0"/>
    <xf numFmtId="184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6" fontId="28" fillId="0" borderId="0" applyFont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187" fontId="28" fillId="0" borderId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8" applyNumberFormat="0" applyFill="0" applyAlignment="0" applyProtection="0"/>
    <xf numFmtId="0" fontId="49" fillId="0" borderId="9" applyNumberFormat="0" applyFill="0" applyAlignment="0" applyProtection="0"/>
    <xf numFmtId="0" fontId="40" fillId="0" borderId="10" applyNumberFormat="0" applyFill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174" fontId="27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43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43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43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43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43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43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73" fontId="28" fillId="0" borderId="0" applyFont="0" applyFill="0" applyBorder="0" applyAlignment="0" applyProtection="0"/>
    <xf numFmtId="180" fontId="28" fillId="0" borderId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8" fillId="0" borderId="0" applyFill="0" applyBorder="0" applyAlignment="0" applyProtection="0"/>
    <xf numFmtId="174" fontId="13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9" fontId="28" fillId="0" borderId="0" applyFont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79" fontId="28" fillId="0" borderId="0" applyFont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8" fontId="28" fillId="0" borderId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65" fontId="52" fillId="0" borderId="0"/>
    <xf numFmtId="174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7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6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6" fontId="27" fillId="0" borderId="0" applyFont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5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5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67" fontId="27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67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89" fontId="28" fillId="0" borderId="0" applyFill="0" applyBorder="0" applyAlignment="0" applyProtection="0"/>
    <xf numFmtId="167" fontId="28" fillId="0" borderId="0" applyFont="0" applyFill="0" applyBorder="0" applyAlignment="0" applyProtection="0"/>
    <xf numFmtId="189" fontId="28" fillId="0" borderId="0" applyFill="0" applyBorder="0" applyAlignment="0" applyProtection="0"/>
    <xf numFmtId="16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90" fontId="28" fillId="0" borderId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67" fontId="52" fillId="0" borderId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181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NumberFormat="0" applyFill="0" applyBorder="0" applyAlignment="0" applyProtection="0"/>
    <xf numFmtId="0" fontId="13" fillId="0" borderId="0"/>
    <xf numFmtId="181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181" fontId="28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181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81" fontId="28" fillId="0" borderId="0"/>
    <xf numFmtId="0" fontId="28" fillId="0" borderId="0"/>
    <xf numFmtId="181" fontId="2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81" fontId="30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30" fillId="0" borderId="0"/>
    <xf numFmtId="0" fontId="13" fillId="0" borderId="0"/>
    <xf numFmtId="0" fontId="13" fillId="0" borderId="0"/>
    <xf numFmtId="0" fontId="28" fillId="0" borderId="0"/>
    <xf numFmtId="0" fontId="17" fillId="0" borderId="0"/>
    <xf numFmtId="0" fontId="28" fillId="0" borderId="0"/>
    <xf numFmtId="0" fontId="28" fillId="0" borderId="0"/>
    <xf numFmtId="0" fontId="28" fillId="0" borderId="0"/>
    <xf numFmtId="181" fontId="13" fillId="0" borderId="0"/>
    <xf numFmtId="0" fontId="28" fillId="0" borderId="0"/>
    <xf numFmtId="0" fontId="28" fillId="0" borderId="0" applyNumberFormat="0" applyFill="0" applyBorder="0" applyAlignment="0" applyProtection="0"/>
    <xf numFmtId="0" fontId="52" fillId="0" borderId="0"/>
    <xf numFmtId="0" fontId="28" fillId="0" borderId="0"/>
    <xf numFmtId="0" fontId="28" fillId="0" borderId="0"/>
    <xf numFmtId="0" fontId="53" fillId="0" borderId="0"/>
    <xf numFmtId="181" fontId="53" fillId="0" borderId="0"/>
    <xf numFmtId="0" fontId="28" fillId="0" borderId="0"/>
    <xf numFmtId="0" fontId="28" fillId="0" borderId="0"/>
    <xf numFmtId="0" fontId="52" fillId="0" borderId="0"/>
    <xf numFmtId="0" fontId="28" fillId="0" borderId="0"/>
    <xf numFmtId="181" fontId="28" fillId="0" borderId="0"/>
    <xf numFmtId="0" fontId="52" fillId="0" borderId="0"/>
    <xf numFmtId="0" fontId="28" fillId="0" borderId="0"/>
    <xf numFmtId="0" fontId="28" fillId="0" borderId="0"/>
    <xf numFmtId="0" fontId="13" fillId="0" borderId="0"/>
    <xf numFmtId="0" fontId="28" fillId="0" borderId="0"/>
    <xf numFmtId="0" fontId="13" fillId="0" borderId="0"/>
    <xf numFmtId="0" fontId="52" fillId="0" borderId="0"/>
    <xf numFmtId="0" fontId="28" fillId="24" borderId="11" applyNumberFormat="0" applyFont="0" applyAlignment="0" applyProtection="0"/>
    <xf numFmtId="0" fontId="28" fillId="24" borderId="11" applyNumberFormat="0" applyFont="0" applyAlignment="0" applyProtection="0"/>
    <xf numFmtId="0" fontId="28" fillId="24" borderId="11" applyNumberFormat="0" applyFont="0" applyAlignment="0" applyProtection="0"/>
    <xf numFmtId="0" fontId="28" fillId="24" borderId="11" applyNumberFormat="0" applyFont="0" applyAlignment="0" applyProtection="0"/>
    <xf numFmtId="0" fontId="44" fillId="21" borderId="12" applyNumberFormat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4" fillId="21" borderId="12" applyNumberFormat="0" applyAlignment="0" applyProtection="0"/>
    <xf numFmtId="0" fontId="44" fillId="21" borderId="12" applyNumberFormat="0" applyAlignment="0" applyProtection="0"/>
    <xf numFmtId="0" fontId="44" fillId="21" borderId="12" applyNumberFormat="0" applyAlignment="0" applyProtection="0"/>
    <xf numFmtId="0" fontId="44" fillId="21" borderId="12" applyNumberFormat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13" applyNumberFormat="0" applyFill="0" applyAlignment="0" applyProtection="0"/>
    <xf numFmtId="0" fontId="50" fillId="0" borderId="13" applyNumberFormat="0" applyFill="0" applyAlignment="0" applyProtection="0"/>
    <xf numFmtId="0" fontId="50" fillId="0" borderId="13" applyNumberFormat="0" applyFill="0" applyAlignment="0" applyProtection="0"/>
    <xf numFmtId="0" fontId="50" fillId="0" borderId="13" applyNumberFormat="0" applyFill="0" applyAlignment="0" applyProtection="0"/>
    <xf numFmtId="167" fontId="17" fillId="0" borderId="0" applyFont="0" applyFill="0" applyBorder="0" applyAlignment="0" applyProtection="0"/>
    <xf numFmtId="0" fontId="12" fillId="0" borderId="0"/>
    <xf numFmtId="0" fontId="11" fillId="0" borderId="0"/>
    <xf numFmtId="168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69" fillId="0" borderId="0"/>
    <xf numFmtId="0" fontId="70" fillId="0" borderId="0"/>
    <xf numFmtId="0" fontId="10" fillId="0" borderId="0"/>
    <xf numFmtId="172" fontId="10" fillId="0" borderId="0" applyFont="0" applyFill="0" applyBorder="0" applyAlignment="0" applyProtection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1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71" fillId="0" borderId="0"/>
    <xf numFmtId="43" fontId="71" fillId="0" borderId="0" applyFont="0" applyFill="0" applyBorder="0" applyAlignment="0" applyProtection="0"/>
    <xf numFmtId="0" fontId="44" fillId="21" borderId="18" applyNumberFormat="0" applyAlignment="0" applyProtection="0"/>
    <xf numFmtId="0" fontId="44" fillId="21" borderId="18" applyNumberFormat="0" applyAlignment="0" applyProtection="0"/>
    <xf numFmtId="0" fontId="44" fillId="21" borderId="18" applyNumberFormat="0" applyAlignment="0" applyProtection="0"/>
    <xf numFmtId="0" fontId="44" fillId="21" borderId="18" applyNumberFormat="0" applyAlignment="0" applyProtection="0"/>
    <xf numFmtId="0" fontId="44" fillId="21" borderId="18" applyNumberFormat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9" fillId="0" borderId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8" fillId="0" borderId="0"/>
    <xf numFmtId="0" fontId="7" fillId="0" borderId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172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41" fontId="28" fillId="0" borderId="0" applyFont="0" applyFill="0" applyBorder="0" applyAlignment="0" applyProtection="0"/>
    <xf numFmtId="0" fontId="3" fillId="0" borderId="0"/>
    <xf numFmtId="174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36">
    <xf numFmtId="0" fontId="0" fillId="0" borderId="0" xfId="0"/>
    <xf numFmtId="0" fontId="25" fillId="0" borderId="0" xfId="161" applyFont="1"/>
    <xf numFmtId="0" fontId="25" fillId="0" borderId="0" xfId="161" applyFont="1" applyAlignment="1">
      <alignment vertical="center"/>
    </xf>
    <xf numFmtId="0" fontId="26" fillId="0" borderId="0" xfId="161" applyFont="1" applyAlignment="1">
      <alignment vertical="center"/>
    </xf>
    <xf numFmtId="0" fontId="29" fillId="0" borderId="0" xfId="161" applyFont="1" applyAlignment="1">
      <alignment horizontal="center"/>
    </xf>
    <xf numFmtId="0" fontId="21" fillId="0" borderId="0" xfId="0" applyFont="1" applyAlignment="1">
      <alignment vertical="center"/>
    </xf>
    <xf numFmtId="0" fontId="33" fillId="0" borderId="0" xfId="161" applyFont="1" applyAlignment="1">
      <alignment vertical="center"/>
    </xf>
    <xf numFmtId="168" fontId="23" fillId="2" borderId="1" xfId="1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6" fillId="2" borderId="3" xfId="169" applyFont="1" applyFill="1" applyBorder="1" applyAlignment="1">
      <alignment vertical="center"/>
    </xf>
    <xf numFmtId="41" fontId="21" fillId="0" borderId="0" xfId="2" applyFont="1" applyAlignment="1">
      <alignment vertical="center"/>
    </xf>
    <xf numFmtId="0" fontId="57" fillId="2" borderId="0" xfId="169" applyFont="1" applyFill="1" applyAlignment="1">
      <alignment vertical="center"/>
    </xf>
    <xf numFmtId="176" fontId="31" fillId="26" borderId="1" xfId="2" applyNumberFormat="1" applyFont="1" applyFill="1" applyBorder="1" applyAlignment="1">
      <alignment horizontal="center" vertical="center"/>
    </xf>
    <xf numFmtId="0" fontId="59" fillId="2" borderId="0" xfId="161" applyFont="1" applyFill="1"/>
    <xf numFmtId="0" fontId="21" fillId="2" borderId="15" xfId="0" applyFont="1" applyFill="1" applyBorder="1" applyAlignment="1">
      <alignment horizontal="left" vertical="center"/>
    </xf>
    <xf numFmtId="41" fontId="64" fillId="26" borderId="1" xfId="2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41" fontId="64" fillId="26" borderId="15" xfId="2" applyFont="1" applyFill="1" applyBorder="1" applyAlignment="1">
      <alignment horizontal="center" vertical="center" wrapText="1"/>
    </xf>
    <xf numFmtId="176" fontId="21" fillId="2" borderId="15" xfId="2" applyNumberFormat="1" applyFont="1" applyFill="1" applyBorder="1" applyAlignment="1">
      <alignment horizontal="center" vertical="center"/>
    </xf>
    <xf numFmtId="194" fontId="33" fillId="2" borderId="1" xfId="161" applyNumberFormat="1" applyFont="1" applyFill="1" applyBorder="1" applyAlignment="1">
      <alignment vertical="center"/>
    </xf>
    <xf numFmtId="177" fontId="65" fillId="28" borderId="1" xfId="161" applyNumberFormat="1" applyFont="1" applyFill="1" applyBorder="1" applyAlignment="1">
      <alignment vertical="center"/>
    </xf>
    <xf numFmtId="176" fontId="54" fillId="28" borderId="15" xfId="2" applyNumberFormat="1" applyFont="1" applyFill="1" applyBorder="1" applyAlignment="1">
      <alignment vertical="center"/>
    </xf>
    <xf numFmtId="1" fontId="21" fillId="0" borderId="0" xfId="0" applyNumberFormat="1" applyFont="1" applyAlignment="1">
      <alignment vertical="center"/>
    </xf>
    <xf numFmtId="0" fontId="54" fillId="28" borderId="15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176" fontId="24" fillId="2" borderId="0" xfId="2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167" fontId="20" fillId="0" borderId="0" xfId="2171" applyFont="1" applyAlignment="1">
      <alignment horizontal="center" vertical="center"/>
    </xf>
    <xf numFmtId="176" fontId="66" fillId="0" borderId="0" xfId="2" applyNumberFormat="1" applyFont="1" applyFill="1" applyBorder="1" applyAlignment="1">
      <alignment horizontal="center" vertical="center"/>
    </xf>
    <xf numFmtId="194" fontId="21" fillId="0" borderId="0" xfId="0" applyNumberFormat="1" applyFont="1" applyAlignment="1">
      <alignment horizontal="center" vertical="center"/>
    </xf>
    <xf numFmtId="176" fontId="21" fillId="2" borderId="0" xfId="2" applyNumberFormat="1" applyFont="1" applyFill="1" applyBorder="1" applyAlignment="1">
      <alignment horizontal="center" vertical="center"/>
    </xf>
    <xf numFmtId="1" fontId="55" fillId="0" borderId="0" xfId="0" applyNumberFormat="1" applyFont="1" applyAlignment="1">
      <alignment horizontal="center" vertical="center"/>
    </xf>
    <xf numFmtId="41" fontId="68" fillId="0" borderId="0" xfId="2" applyFont="1" applyAlignment="1">
      <alignment vertical="center"/>
    </xf>
    <xf numFmtId="0" fontId="58" fillId="2" borderId="0" xfId="169" applyFont="1" applyFill="1" applyAlignment="1">
      <alignment horizontal="center" vertical="center"/>
    </xf>
    <xf numFmtId="176" fontId="22" fillId="29" borderId="15" xfId="2171" applyNumberFormat="1" applyFont="1" applyFill="1" applyBorder="1" applyAlignment="1">
      <alignment vertical="center"/>
    </xf>
    <xf numFmtId="0" fontId="61" fillId="0" borderId="0" xfId="169" applyFont="1" applyAlignment="1">
      <alignment vertical="center" wrapText="1"/>
    </xf>
    <xf numFmtId="176" fontId="22" fillId="2" borderId="0" xfId="2" applyNumberFormat="1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195" fontId="73" fillId="2" borderId="0" xfId="2237" applyNumberFormat="1" applyFont="1" applyFill="1" applyAlignment="1">
      <alignment horizontal="right" vertical="center"/>
    </xf>
    <xf numFmtId="167" fontId="32" fillId="0" borderId="0" xfId="2171" applyFont="1" applyAlignment="1">
      <alignment vertical="center"/>
    </xf>
    <xf numFmtId="167" fontId="30" fillId="0" borderId="0" xfId="2171" applyFont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176" fontId="21" fillId="0" borderId="15" xfId="2" applyNumberFormat="1" applyFont="1" applyFill="1" applyBorder="1" applyAlignment="1">
      <alignment horizontal="center" vertical="center"/>
    </xf>
    <xf numFmtId="0" fontId="74" fillId="0" borderId="0" xfId="161" applyFont="1" applyAlignment="1">
      <alignment horizontal="left"/>
    </xf>
    <xf numFmtId="0" fontId="63" fillId="0" borderId="0" xfId="0" applyFont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2" fillId="27" borderId="20" xfId="0" applyFont="1" applyFill="1" applyBorder="1" applyAlignment="1">
      <alignment horizontal="left" vertical="center"/>
    </xf>
    <xf numFmtId="0" fontId="5" fillId="0" borderId="0" xfId="2239"/>
    <xf numFmtId="0" fontId="21" fillId="0" borderId="0" xfId="2239" applyFont="1"/>
    <xf numFmtId="0" fontId="75" fillId="0" borderId="0" xfId="2239" applyFont="1"/>
    <xf numFmtId="0" fontId="61" fillId="0" borderId="15" xfId="2239" applyFont="1" applyBorder="1" applyAlignment="1">
      <alignment horizontal="left" vertical="center" wrapText="1"/>
    </xf>
    <xf numFmtId="176" fontId="20" fillId="0" borderId="0" xfId="1" applyNumberFormat="1" applyFont="1" applyBorder="1" applyAlignment="1">
      <alignment horizontal="center" vertical="center"/>
    </xf>
    <xf numFmtId="194" fontId="33" fillId="2" borderId="20" xfId="161" applyNumberFormat="1" applyFont="1" applyFill="1" applyBorder="1" applyAlignment="1">
      <alignment vertical="center"/>
    </xf>
    <xf numFmtId="0" fontId="32" fillId="0" borderId="0" xfId="169" applyFont="1" applyAlignment="1">
      <alignment horizontal="justify" vertical="center" wrapText="1"/>
    </xf>
    <xf numFmtId="181" fontId="21" fillId="2" borderId="15" xfId="0" applyNumberFormat="1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167" fontId="25" fillId="0" borderId="0" xfId="2171" applyFont="1"/>
    <xf numFmtId="167" fontId="25" fillId="0" borderId="0" xfId="161" applyNumberFormat="1" applyFont="1"/>
    <xf numFmtId="168" fontId="23" fillId="2" borderId="15" xfId="1" applyNumberFormat="1" applyFont="1" applyFill="1" applyBorder="1" applyAlignment="1">
      <alignment horizontal="center" vertical="center"/>
    </xf>
    <xf numFmtId="181" fontId="21" fillId="2" borderId="15" xfId="2" applyNumberFormat="1" applyFont="1" applyFill="1" applyBorder="1" applyAlignment="1">
      <alignment horizontal="center" vertical="center"/>
    </xf>
    <xf numFmtId="192" fontId="21" fillId="2" borderId="15" xfId="2171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6" fontId="31" fillId="0" borderId="0" xfId="2" applyNumberFormat="1" applyFont="1" applyFill="1" applyBorder="1" applyAlignment="1">
      <alignment horizontal="center" vertical="center"/>
    </xf>
    <xf numFmtId="167" fontId="30" fillId="0" borderId="0" xfId="2171" applyFont="1" applyFill="1" applyAlignment="1">
      <alignment horizontal="center" vertical="center"/>
    </xf>
    <xf numFmtId="168" fontId="32" fillId="0" borderId="15" xfId="1" applyNumberFormat="1" applyFont="1" applyFill="1" applyBorder="1" applyAlignment="1">
      <alignment horizontal="center" vertical="center"/>
    </xf>
    <xf numFmtId="176" fontId="31" fillId="26" borderId="15" xfId="2" applyNumberFormat="1" applyFont="1" applyFill="1" applyBorder="1" applyAlignment="1">
      <alignment horizontal="center" vertical="center"/>
    </xf>
    <xf numFmtId="192" fontId="32" fillId="0" borderId="15" xfId="2171" applyNumberFormat="1" applyFont="1" applyBorder="1"/>
    <xf numFmtId="192" fontId="20" fillId="32" borderId="15" xfId="2171" applyNumberFormat="1" applyFont="1" applyFill="1" applyBorder="1"/>
    <xf numFmtId="192" fontId="21" fillId="2" borderId="1" xfId="2171" applyNumberFormat="1" applyFont="1" applyFill="1" applyBorder="1" applyAlignment="1">
      <alignment horizontal="right" vertical="center"/>
    </xf>
    <xf numFmtId="192" fontId="21" fillId="2" borderId="15" xfId="2171" applyNumberFormat="1" applyFont="1" applyFill="1" applyBorder="1" applyAlignment="1">
      <alignment horizontal="right" vertical="center"/>
    </xf>
    <xf numFmtId="0" fontId="79" fillId="0" borderId="0" xfId="161" applyFont="1" applyAlignment="1">
      <alignment vertical="center"/>
    </xf>
    <xf numFmtId="0" fontId="25" fillId="0" borderId="15" xfId="161" applyFont="1" applyBorder="1"/>
    <xf numFmtId="192" fontId="25" fillId="0" borderId="0" xfId="161" applyNumberFormat="1" applyFont="1"/>
    <xf numFmtId="181" fontId="21" fillId="0" borderId="0" xfId="0" applyNumberFormat="1" applyFont="1" applyAlignment="1">
      <alignment horizontal="center" vertical="center"/>
    </xf>
    <xf numFmtId="0" fontId="21" fillId="0" borderId="15" xfId="0" applyFont="1" applyBorder="1" applyAlignment="1">
      <alignment vertical="center" wrapText="1"/>
    </xf>
    <xf numFmtId="195" fontId="21" fillId="0" borderId="15" xfId="0" applyNumberFormat="1" applyFont="1" applyBorder="1" applyAlignment="1">
      <alignment vertical="center" wrapText="1"/>
    </xf>
    <xf numFmtId="0" fontId="61" fillId="0" borderId="15" xfId="2239" applyFont="1" applyBorder="1" applyAlignment="1">
      <alignment vertical="center" wrapText="1"/>
    </xf>
    <xf numFmtId="194" fontId="33" fillId="0" borderId="15" xfId="161" applyNumberFormat="1" applyFont="1" applyBorder="1" applyAlignment="1">
      <alignment vertical="center"/>
    </xf>
    <xf numFmtId="41" fontId="64" fillId="0" borderId="0" xfId="2" applyFont="1" applyFill="1" applyBorder="1" applyAlignment="1">
      <alignment horizontal="center" vertical="center" wrapText="1"/>
    </xf>
    <xf numFmtId="175" fontId="67" fillId="0" borderId="0" xfId="0" applyNumberFormat="1" applyFont="1" applyAlignment="1">
      <alignment horizontal="center" vertical="center"/>
    </xf>
    <xf numFmtId="191" fontId="22" fillId="0" borderId="0" xfId="1" applyNumberFormat="1" applyFont="1" applyFill="1" applyBorder="1" applyAlignment="1">
      <alignment horizontal="center" vertical="center" wrapText="1"/>
    </xf>
    <xf numFmtId="191" fontId="22" fillId="27" borderId="15" xfId="1" applyNumberFormat="1" applyFont="1" applyFill="1" applyBorder="1" applyAlignment="1">
      <alignment horizontal="center" vertical="center" wrapText="1"/>
    </xf>
    <xf numFmtId="2" fontId="62" fillId="33" borderId="15" xfId="2239" applyNumberFormat="1" applyFont="1" applyFill="1" applyBorder="1" applyAlignment="1">
      <alignment horizontal="center" vertical="center" wrapText="1"/>
    </xf>
    <xf numFmtId="0" fontId="62" fillId="33" borderId="15" xfId="2239" applyFont="1" applyFill="1" applyBorder="1" applyAlignment="1">
      <alignment horizontal="center" vertical="center" wrapText="1"/>
    </xf>
    <xf numFmtId="43" fontId="63" fillId="0" borderId="0" xfId="1" applyFont="1"/>
    <xf numFmtId="0" fontId="63" fillId="0" borderId="0" xfId="2239" applyFont="1"/>
    <xf numFmtId="0" fontId="62" fillId="31" borderId="15" xfId="2239" applyFont="1" applyFill="1" applyBorder="1" applyAlignment="1">
      <alignment vertical="center" wrapText="1"/>
    </xf>
    <xf numFmtId="4" fontId="62" fillId="31" borderId="15" xfId="2239" applyNumberFormat="1" applyFont="1" applyFill="1" applyBorder="1" applyAlignment="1">
      <alignment horizontal="center" vertical="center" wrapText="1"/>
    </xf>
    <xf numFmtId="4" fontId="63" fillId="0" borderId="15" xfId="2239" applyNumberFormat="1" applyFont="1" applyBorder="1" applyAlignment="1">
      <alignment horizontal="center" vertical="center" wrapText="1"/>
    </xf>
    <xf numFmtId="4" fontId="61" fillId="0" borderId="15" xfId="2239" applyNumberFormat="1" applyFont="1" applyBorder="1" applyAlignment="1">
      <alignment horizontal="center" vertical="center" wrapText="1"/>
    </xf>
    <xf numFmtId="0" fontId="22" fillId="29" borderId="20" xfId="0" applyFont="1" applyFill="1" applyBorder="1" applyAlignment="1">
      <alignment horizontal="left" vertical="center"/>
    </xf>
    <xf numFmtId="192" fontId="61" fillId="0" borderId="15" xfId="2171" applyNumberFormat="1" applyFont="1" applyBorder="1" applyAlignment="1">
      <alignment vertical="center" wrapText="1"/>
    </xf>
    <xf numFmtId="168" fontId="21" fillId="2" borderId="20" xfId="1" applyNumberFormat="1" applyFont="1" applyFill="1" applyBorder="1" applyAlignment="1">
      <alignment horizontal="center" vertical="center"/>
    </xf>
    <xf numFmtId="192" fontId="21" fillId="2" borderId="2" xfId="2171" applyNumberFormat="1" applyFont="1" applyFill="1" applyBorder="1" applyAlignment="1">
      <alignment horizontal="right" vertical="center"/>
    </xf>
    <xf numFmtId="195" fontId="22" fillId="0" borderId="15" xfId="0" applyNumberFormat="1" applyFont="1" applyBorder="1" applyAlignment="1">
      <alignment vertical="center" wrapText="1"/>
    </xf>
    <xf numFmtId="192" fontId="22" fillId="2" borderId="15" xfId="2171" applyNumberFormat="1" applyFont="1" applyFill="1" applyBorder="1" applyAlignment="1">
      <alignment horizontal="right" vertical="center"/>
    </xf>
    <xf numFmtId="192" fontId="21" fillId="2" borderId="20" xfId="2171" applyNumberFormat="1" applyFont="1" applyFill="1" applyBorder="1" applyAlignment="1">
      <alignment horizontal="right" vertical="center"/>
    </xf>
    <xf numFmtId="4" fontId="21" fillId="0" borderId="0" xfId="2239" applyNumberFormat="1" applyFont="1"/>
    <xf numFmtId="4" fontId="5" fillId="0" borderId="0" xfId="2239" applyNumberFormat="1"/>
    <xf numFmtId="2" fontId="21" fillId="0" borderId="0" xfId="2239" applyNumberFormat="1" applyFont="1"/>
    <xf numFmtId="2" fontId="5" fillId="0" borderId="0" xfId="1" applyNumberFormat="1" applyFont="1"/>
    <xf numFmtId="2" fontId="5" fillId="0" borderId="0" xfId="2239" applyNumberFormat="1"/>
    <xf numFmtId="0" fontId="1" fillId="0" borderId="0" xfId="2239" applyFont="1"/>
    <xf numFmtId="192" fontId="21" fillId="0" borderId="2" xfId="2171" applyNumberFormat="1" applyFont="1" applyFill="1" applyBorder="1" applyAlignment="1">
      <alignment horizontal="center" vertical="center"/>
    </xf>
    <xf numFmtId="168" fontId="32" fillId="0" borderId="2" xfId="1" applyNumberFormat="1" applyFont="1" applyFill="1" applyBorder="1" applyAlignment="1">
      <alignment horizontal="center" vertical="center"/>
    </xf>
    <xf numFmtId="176" fontId="21" fillId="0" borderId="2" xfId="2" applyNumberFormat="1" applyFont="1" applyFill="1" applyBorder="1" applyAlignment="1">
      <alignment horizontal="center" vertical="center"/>
    </xf>
    <xf numFmtId="0" fontId="31" fillId="25" borderId="36" xfId="0" applyFont="1" applyFill="1" applyBorder="1" applyAlignment="1">
      <alignment horizontal="center" vertical="center" wrapText="1"/>
    </xf>
    <xf numFmtId="49" fontId="31" fillId="25" borderId="36" xfId="0" applyNumberFormat="1" applyFont="1" applyFill="1" applyBorder="1" applyAlignment="1">
      <alignment horizontal="center" vertical="center" wrapText="1"/>
    </xf>
    <xf numFmtId="200" fontId="55" fillId="0" borderId="36" xfId="2171" applyNumberFormat="1" applyFont="1" applyBorder="1" applyAlignment="1">
      <alignment horizontal="right" vertical="center"/>
    </xf>
    <xf numFmtId="195" fontId="78" fillId="25" borderId="38" xfId="0" applyNumberFormat="1" applyFont="1" applyFill="1" applyBorder="1"/>
    <xf numFmtId="0" fontId="55" fillId="0" borderId="35" xfId="0" applyFont="1" applyBorder="1" applyAlignment="1">
      <alignment horizontal="center" vertical="center"/>
    </xf>
    <xf numFmtId="0" fontId="81" fillId="35" borderId="20" xfId="0" applyFont="1" applyFill="1" applyBorder="1" applyAlignment="1">
      <alignment horizontal="center" vertical="center"/>
    </xf>
    <xf numFmtId="0" fontId="81" fillId="0" borderId="20" xfId="0" applyFont="1" applyBorder="1" applyAlignment="1">
      <alignment vertical="center"/>
    </xf>
    <xf numFmtId="3" fontId="81" fillId="0" borderId="20" xfId="0" applyNumberFormat="1" applyFont="1" applyBorder="1" applyAlignment="1">
      <alignment horizontal="center" vertical="center"/>
    </xf>
    <xf numFmtId="0" fontId="81" fillId="0" borderId="20" xfId="0" applyFont="1" applyBorder="1" applyAlignment="1">
      <alignment horizontal="center" vertical="center"/>
    </xf>
    <xf numFmtId="49" fontId="81" fillId="35" borderId="20" xfId="0" applyNumberFormat="1" applyFont="1" applyFill="1" applyBorder="1" applyAlignment="1">
      <alignment horizontal="center" vertical="center"/>
    </xf>
    <xf numFmtId="0" fontId="81" fillId="35" borderId="20" xfId="0" applyFont="1" applyFill="1" applyBorder="1" applyAlignment="1">
      <alignment horizontal="center" vertical="center" wrapText="1"/>
    </xf>
    <xf numFmtId="0" fontId="81" fillId="0" borderId="20" xfId="0" applyFont="1" applyBorder="1" applyAlignment="1">
      <alignment vertical="center" wrapText="1"/>
    </xf>
    <xf numFmtId="3" fontId="81" fillId="0" borderId="20" xfId="0" applyNumberFormat="1" applyFont="1" applyBorder="1" applyAlignment="1">
      <alignment horizontal="center" vertical="center" wrapText="1"/>
    </xf>
    <xf numFmtId="0" fontId="81" fillId="0" borderId="20" xfId="0" applyFont="1" applyBorder="1" applyAlignment="1">
      <alignment horizontal="center" vertical="center" wrapText="1"/>
    </xf>
    <xf numFmtId="49" fontId="81" fillId="35" borderId="20" xfId="0" applyNumberFormat="1" applyFont="1" applyFill="1" applyBorder="1" applyAlignment="1">
      <alignment horizontal="center" vertical="center" wrapText="1"/>
    </xf>
    <xf numFmtId="0" fontId="77" fillId="0" borderId="40" xfId="0" applyFont="1" applyBorder="1"/>
    <xf numFmtId="0" fontId="77" fillId="0" borderId="42" xfId="0" applyFont="1" applyBorder="1"/>
    <xf numFmtId="0" fontId="77" fillId="0" borderId="43" xfId="0" applyFont="1" applyBorder="1"/>
    <xf numFmtId="0" fontId="82" fillId="25" borderId="20" xfId="0" applyFont="1" applyFill="1" applyBorder="1" applyAlignment="1">
      <alignment horizontal="center" vertical="center"/>
    </xf>
    <xf numFmtId="0" fontId="82" fillId="25" borderId="20" xfId="0" applyFont="1" applyFill="1" applyBorder="1" applyAlignment="1">
      <alignment horizontal="center" vertical="center" wrapText="1"/>
    </xf>
    <xf numFmtId="0" fontId="77" fillId="0" borderId="42" xfId="0" applyFont="1" applyBorder="1" applyAlignment="1">
      <alignment vertical="center"/>
    </xf>
    <xf numFmtId="0" fontId="83" fillId="0" borderId="20" xfId="0" applyFont="1" applyBorder="1" applyAlignment="1">
      <alignment horizontal="center" vertical="center"/>
    </xf>
    <xf numFmtId="0" fontId="80" fillId="0" borderId="20" xfId="0" applyFont="1" applyBorder="1" applyAlignment="1">
      <alignment horizontal="center" vertical="center"/>
    </xf>
    <xf numFmtId="0" fontId="77" fillId="0" borderId="20" xfId="0" applyFont="1" applyBorder="1" applyAlignment="1">
      <alignment horizontal="center" vertical="center"/>
    </xf>
    <xf numFmtId="0" fontId="83" fillId="0" borderId="20" xfId="0" applyFont="1" applyBorder="1" applyAlignment="1">
      <alignment horizontal="left" vertical="center" wrapText="1"/>
    </xf>
    <xf numFmtId="200" fontId="77" fillId="0" borderId="20" xfId="2171" applyNumberFormat="1" applyFont="1" applyBorder="1" applyAlignment="1">
      <alignment horizontal="right" vertical="center" wrapText="1"/>
    </xf>
    <xf numFmtId="0" fontId="77" fillId="0" borderId="43" xfId="0" applyFont="1" applyBorder="1" applyAlignment="1">
      <alignment vertical="center"/>
    </xf>
    <xf numFmtId="0" fontId="77" fillId="0" borderId="40" xfId="0" applyFont="1" applyBorder="1" applyAlignment="1">
      <alignment vertical="center"/>
    </xf>
    <xf numFmtId="0" fontId="83" fillId="2" borderId="20" xfId="0" applyFont="1" applyFill="1" applyBorder="1" applyAlignment="1">
      <alignment horizontal="center" vertical="center"/>
    </xf>
    <xf numFmtId="0" fontId="80" fillId="2" borderId="20" xfId="0" applyFont="1" applyFill="1" applyBorder="1" applyAlignment="1">
      <alignment horizontal="center" vertical="center"/>
    </xf>
    <xf numFmtId="0" fontId="77" fillId="2" borderId="20" xfId="0" applyFont="1" applyFill="1" applyBorder="1" applyAlignment="1">
      <alignment horizontal="center" vertical="center"/>
    </xf>
    <xf numFmtId="0" fontId="83" fillId="2" borderId="20" xfId="0" applyFont="1" applyFill="1" applyBorder="1" applyAlignment="1">
      <alignment horizontal="left" vertical="center" wrapText="1"/>
    </xf>
    <xf numFmtId="200" fontId="77" fillId="2" borderId="20" xfId="2171" applyNumberFormat="1" applyFont="1" applyFill="1" applyBorder="1" applyAlignment="1">
      <alignment horizontal="right" vertical="center" wrapText="1"/>
    </xf>
    <xf numFmtId="200" fontId="76" fillId="25" borderId="44" xfId="2171" applyNumberFormat="1" applyFont="1" applyFill="1" applyBorder="1" applyAlignment="1">
      <alignment horizontal="right"/>
    </xf>
    <xf numFmtId="14" fontId="55" fillId="0" borderId="20" xfId="0" applyNumberFormat="1" applyFont="1" applyBorder="1" applyAlignment="1">
      <alignment horizontal="center" vertical="center"/>
    </xf>
    <xf numFmtId="195" fontId="55" fillId="0" borderId="36" xfId="862" applyNumberFormat="1" applyFont="1" applyBorder="1" applyAlignment="1">
      <alignment horizontal="right" vertical="center"/>
    </xf>
    <xf numFmtId="0" fontId="81" fillId="35" borderId="20" xfId="0" applyFont="1" applyFill="1" applyBorder="1" applyAlignment="1">
      <alignment horizontal="left" vertical="center" wrapText="1"/>
    </xf>
    <xf numFmtId="195" fontId="78" fillId="25" borderId="24" xfId="0" applyNumberFormat="1" applyFont="1" applyFill="1" applyBorder="1"/>
    <xf numFmtId="0" fontId="55" fillId="0" borderId="40" xfId="0" applyFont="1" applyBorder="1" applyAlignment="1">
      <alignment horizontal="left"/>
    </xf>
    <xf numFmtId="0" fontId="55" fillId="0" borderId="42" xfId="0" applyFont="1" applyBorder="1" applyAlignment="1">
      <alignment horizontal="left"/>
    </xf>
    <xf numFmtId="0" fontId="55" fillId="0" borderId="43" xfId="0" applyFont="1" applyBorder="1" applyAlignment="1">
      <alignment horizontal="left"/>
    </xf>
    <xf numFmtId="0" fontId="0" fillId="0" borderId="42" xfId="0" applyBorder="1" applyAlignment="1">
      <alignment wrapText="1"/>
    </xf>
    <xf numFmtId="0" fontId="88" fillId="25" borderId="32" xfId="0" applyFont="1" applyFill="1" applyBorder="1" applyAlignment="1">
      <alignment horizontal="center" vertical="center" wrapText="1"/>
    </xf>
    <xf numFmtId="0" fontId="88" fillId="25" borderId="33" xfId="0" applyFont="1" applyFill="1" applyBorder="1" applyAlignment="1">
      <alignment horizontal="center" vertical="center" wrapText="1"/>
    </xf>
    <xf numFmtId="0" fontId="78" fillId="25" borderId="20" xfId="0" applyFont="1" applyFill="1" applyBorder="1" applyAlignment="1">
      <alignment horizontal="center" vertical="center" wrapText="1"/>
    </xf>
    <xf numFmtId="0" fontId="88" fillId="25" borderId="34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wrapText="1"/>
    </xf>
    <xf numFmtId="0" fontId="55" fillId="0" borderId="20" xfId="0" applyFont="1" applyBorder="1" applyAlignment="1">
      <alignment vertical="center" wrapText="1"/>
    </xf>
    <xf numFmtId="14" fontId="81" fillId="0" borderId="20" xfId="0" applyNumberFormat="1" applyFont="1" applyBorder="1" applyAlignment="1">
      <alignment horizontal="center" vertical="center" wrapText="1"/>
    </xf>
    <xf numFmtId="200" fontId="55" fillId="0" borderId="20" xfId="0" applyNumberFormat="1" applyFont="1" applyBorder="1" applyAlignment="1">
      <alignment horizontal="center" vertical="center"/>
    </xf>
    <xf numFmtId="200" fontId="55" fillId="0" borderId="36" xfId="2171" applyNumberFormat="1" applyFont="1" applyBorder="1" applyAlignment="1">
      <alignment horizontal="center" vertical="center"/>
    </xf>
    <xf numFmtId="0" fontId="55" fillId="0" borderId="44" xfId="0" applyFont="1" applyBorder="1" applyAlignment="1">
      <alignment horizontal="left"/>
    </xf>
    <xf numFmtId="0" fontId="55" fillId="0" borderId="44" xfId="0" applyFont="1" applyBorder="1" applyAlignment="1">
      <alignment horizontal="center"/>
    </xf>
    <xf numFmtId="0" fontId="30" fillId="0" borderId="44" xfId="0" applyFont="1" applyBorder="1" applyAlignment="1">
      <alignment horizontal="left" vertical="center" wrapText="1"/>
    </xf>
    <xf numFmtId="0" fontId="55" fillId="0" borderId="44" xfId="0" applyFont="1" applyBorder="1" applyAlignment="1">
      <alignment horizontal="center" vertical="center"/>
    </xf>
    <xf numFmtId="0" fontId="55" fillId="0" borderId="40" xfId="0" applyFont="1" applyBorder="1" applyAlignment="1">
      <alignment horizontal="center"/>
    </xf>
    <xf numFmtId="0" fontId="30" fillId="0" borderId="40" xfId="0" applyFont="1" applyBorder="1" applyAlignment="1">
      <alignment horizontal="left" vertical="center" wrapText="1"/>
    </xf>
    <xf numFmtId="0" fontId="55" fillId="0" borderId="40" xfId="0" applyFont="1" applyBorder="1" applyAlignment="1">
      <alignment horizontal="center" vertical="center"/>
    </xf>
    <xf numFmtId="0" fontId="55" fillId="0" borderId="55" xfId="0" applyFont="1" applyBorder="1" applyAlignment="1">
      <alignment horizontal="left"/>
    </xf>
    <xf numFmtId="0" fontId="55" fillId="0" borderId="56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wrapText="1"/>
    </xf>
    <xf numFmtId="0" fontId="55" fillId="0" borderId="2" xfId="0" applyFont="1" applyBorder="1" applyAlignment="1">
      <alignment vertical="center" wrapText="1"/>
    </xf>
    <xf numFmtId="14" fontId="81" fillId="0" borderId="2" xfId="0" applyNumberFormat="1" applyFont="1" applyBorder="1" applyAlignment="1">
      <alignment horizontal="center" vertical="center" wrapText="1"/>
    </xf>
    <xf numFmtId="200" fontId="55" fillId="0" borderId="2" xfId="0" applyNumberFormat="1" applyFont="1" applyBorder="1" applyAlignment="1">
      <alignment horizontal="center" vertical="center"/>
    </xf>
    <xf numFmtId="200" fontId="55" fillId="0" borderId="45" xfId="2171" applyNumberFormat="1" applyFont="1" applyBorder="1" applyAlignment="1">
      <alignment horizontal="center" vertical="center"/>
    </xf>
    <xf numFmtId="200" fontId="78" fillId="25" borderId="20" xfId="0" applyNumberFormat="1" applyFont="1" applyFill="1" applyBorder="1" applyAlignment="1">
      <alignment vertical="center"/>
    </xf>
    <xf numFmtId="0" fontId="83" fillId="2" borderId="20" xfId="0" applyFont="1" applyFill="1" applyBorder="1" applyAlignment="1">
      <alignment vertical="center" wrapText="1"/>
    </xf>
    <xf numFmtId="0" fontId="83" fillId="2" borderId="20" xfId="0" applyFont="1" applyFill="1" applyBorder="1" applyAlignment="1">
      <alignment horizontal="center" vertical="center" wrapText="1"/>
    </xf>
    <xf numFmtId="14" fontId="83" fillId="2" borderId="20" xfId="0" applyNumberFormat="1" applyFont="1" applyFill="1" applyBorder="1" applyAlignment="1">
      <alignment horizontal="center" vertical="center" wrapText="1"/>
    </xf>
    <xf numFmtId="200" fontId="77" fillId="2" borderId="20" xfId="2171" applyNumberFormat="1" applyFont="1" applyFill="1" applyBorder="1" applyAlignment="1">
      <alignment horizontal="left" vertical="center"/>
    </xf>
    <xf numFmtId="0" fontId="83" fillId="2" borderId="21" xfId="0" applyFont="1" applyFill="1" applyBorder="1" applyAlignment="1">
      <alignment vertical="center" wrapText="1"/>
    </xf>
    <xf numFmtId="44" fontId="77" fillId="2" borderId="4" xfId="0" applyNumberFormat="1" applyFont="1" applyFill="1" applyBorder="1" applyAlignment="1">
      <alignment horizontal="left" vertical="center"/>
    </xf>
    <xf numFmtId="0" fontId="83" fillId="0" borderId="20" xfId="0" applyFont="1" applyBorder="1" applyAlignment="1">
      <alignment horizontal="center" vertical="center" wrapText="1"/>
    </xf>
    <xf numFmtId="0" fontId="83" fillId="0" borderId="20" xfId="0" applyFont="1" applyBorder="1" applyAlignment="1">
      <alignment vertical="center" wrapText="1"/>
    </xf>
    <xf numFmtId="14" fontId="83" fillId="0" borderId="20" xfId="0" applyNumberFormat="1" applyFont="1" applyBorder="1" applyAlignment="1">
      <alignment horizontal="center" vertical="center" wrapText="1"/>
    </xf>
    <xf numFmtId="200" fontId="77" fillId="0" borderId="20" xfId="2171" applyNumberFormat="1" applyFont="1" applyBorder="1" applyAlignment="1">
      <alignment horizontal="left" vertical="center"/>
    </xf>
    <xf numFmtId="167" fontId="77" fillId="2" borderId="4" xfId="2171" applyFont="1" applyFill="1" applyBorder="1" applyAlignment="1">
      <alignment horizontal="left" vertical="center"/>
    </xf>
    <xf numFmtId="44" fontId="78" fillId="25" borderId="44" xfId="0" applyNumberFormat="1" applyFont="1" applyFill="1" applyBorder="1" applyAlignment="1">
      <alignment horizontal="left"/>
    </xf>
    <xf numFmtId="0" fontId="84" fillId="0" borderId="0" xfId="2239" applyFont="1"/>
    <xf numFmtId="0" fontId="91" fillId="0" borderId="0" xfId="2239" applyFont="1"/>
    <xf numFmtId="194" fontId="92" fillId="0" borderId="0" xfId="2239" applyNumberFormat="1" applyFont="1"/>
    <xf numFmtId="196" fontId="92" fillId="0" borderId="0" xfId="2239" applyNumberFormat="1" applyFont="1"/>
    <xf numFmtId="9" fontId="92" fillId="0" borderId="0" xfId="2253" applyFont="1"/>
    <xf numFmtId="0" fontId="92" fillId="0" borderId="0" xfId="2239" applyFont="1"/>
    <xf numFmtId="43" fontId="92" fillId="0" borderId="0" xfId="1" applyFont="1"/>
    <xf numFmtId="4" fontId="92" fillId="0" borderId="0" xfId="2239" applyNumberFormat="1" applyFont="1"/>
    <xf numFmtId="199" fontId="92" fillId="0" borderId="0" xfId="2253" applyNumberFormat="1" applyFont="1"/>
    <xf numFmtId="191" fontId="92" fillId="0" borderId="0" xfId="1" applyNumberFormat="1" applyFont="1"/>
    <xf numFmtId="197" fontId="92" fillId="0" borderId="0" xfId="2239" applyNumberFormat="1" applyFont="1"/>
    <xf numFmtId="198" fontId="92" fillId="0" borderId="0" xfId="2239" applyNumberFormat="1" applyFont="1"/>
    <xf numFmtId="196" fontId="92" fillId="0" borderId="0" xfId="2239" applyNumberFormat="1" applyFont="1" applyAlignment="1">
      <alignment horizontal="right"/>
    </xf>
    <xf numFmtId="3" fontId="92" fillId="0" borderId="0" xfId="2239" applyNumberFormat="1" applyFont="1"/>
    <xf numFmtId="0" fontId="68" fillId="0" borderId="0" xfId="2239" applyFont="1"/>
    <xf numFmtId="0" fontId="54" fillId="28" borderId="2" xfId="0" applyFont="1" applyFill="1" applyBorder="1" applyAlignment="1">
      <alignment vertical="center"/>
    </xf>
    <xf numFmtId="41" fontId="64" fillId="26" borderId="32" xfId="2" applyFont="1" applyFill="1" applyBorder="1" applyAlignment="1">
      <alignment horizontal="center" vertical="center" wrapText="1"/>
    </xf>
    <xf numFmtId="41" fontId="64" fillId="26" borderId="33" xfId="2" applyFont="1" applyFill="1" applyBorder="1" applyAlignment="1">
      <alignment horizontal="center" vertical="center" wrapText="1"/>
    </xf>
    <xf numFmtId="41" fontId="64" fillId="26" borderId="34" xfId="2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left" vertical="center" wrapText="1"/>
    </xf>
    <xf numFmtId="176" fontId="31" fillId="26" borderId="66" xfId="2" applyNumberFormat="1" applyFont="1" applyFill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195" fontId="21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/>
    </xf>
    <xf numFmtId="181" fontId="21" fillId="0" borderId="2" xfId="2" applyNumberFormat="1" applyFont="1" applyFill="1" applyBorder="1" applyAlignment="1">
      <alignment horizontal="center" vertical="center"/>
    </xf>
    <xf numFmtId="176" fontId="21" fillId="0" borderId="63" xfId="2" applyNumberFormat="1" applyFont="1" applyFill="1" applyBorder="1" applyAlignment="1">
      <alignment horizontal="center" vertical="center"/>
    </xf>
    <xf numFmtId="194" fontId="33" fillId="0" borderId="1" xfId="161" applyNumberFormat="1" applyFont="1" applyBorder="1" applyAlignment="1">
      <alignment vertical="center"/>
    </xf>
    <xf numFmtId="192" fontId="25" fillId="0" borderId="15" xfId="2171" applyNumberFormat="1" applyFont="1" applyBorder="1"/>
    <xf numFmtId="192" fontId="25" fillId="0" borderId="15" xfId="161" applyNumberFormat="1" applyFont="1" applyBorder="1"/>
    <xf numFmtId="0" fontId="65" fillId="28" borderId="20" xfId="161" applyFont="1" applyFill="1" applyBorder="1" applyAlignment="1">
      <alignment horizontal="center" vertical="center" wrapText="1"/>
    </xf>
    <xf numFmtId="0" fontId="65" fillId="28" borderId="20" xfId="169" applyFont="1" applyFill="1" applyBorder="1" applyAlignment="1">
      <alignment horizontal="center" vertical="center" wrapText="1"/>
    </xf>
    <xf numFmtId="192" fontId="25" fillId="0" borderId="15" xfId="2171" applyNumberFormat="1" applyFont="1" applyBorder="1" applyAlignment="1">
      <alignment vertical="center"/>
    </xf>
    <xf numFmtId="176" fontId="21" fillId="0" borderId="36" xfId="2" applyNumberFormat="1" applyFont="1" applyFill="1" applyBorder="1" applyAlignment="1">
      <alignment horizontal="center" vertical="center"/>
    </xf>
    <xf numFmtId="176" fontId="32" fillId="0" borderId="0" xfId="0" applyNumberFormat="1" applyFont="1" applyAlignment="1">
      <alignment vertical="center"/>
    </xf>
    <xf numFmtId="14" fontId="21" fillId="0" borderId="15" xfId="0" applyNumberFormat="1" applyFont="1" applyBorder="1" applyAlignment="1">
      <alignment horizontal="center" vertical="center"/>
    </xf>
    <xf numFmtId="176" fontId="22" fillId="2" borderId="0" xfId="2" applyNumberFormat="1" applyFont="1" applyFill="1" applyBorder="1" applyAlignment="1">
      <alignment vertical="center"/>
    </xf>
    <xf numFmtId="0" fontId="31" fillId="26" borderId="14" xfId="0" applyFont="1" applyFill="1" applyBorder="1" applyAlignment="1">
      <alignment horizontal="center" vertical="center"/>
    </xf>
    <xf numFmtId="0" fontId="31" fillId="26" borderId="16" xfId="0" applyFont="1" applyFill="1" applyBorder="1" applyAlignment="1">
      <alignment horizontal="center" vertical="center"/>
    </xf>
    <xf numFmtId="0" fontId="31" fillId="26" borderId="22" xfId="0" applyFont="1" applyFill="1" applyBorder="1" applyAlignment="1">
      <alignment horizontal="center" vertical="center"/>
    </xf>
    <xf numFmtId="0" fontId="31" fillId="26" borderId="4" xfId="0" applyFont="1" applyFill="1" applyBorder="1" applyAlignment="1">
      <alignment horizontal="center" vertical="center"/>
    </xf>
    <xf numFmtId="0" fontId="54" fillId="28" borderId="15" xfId="0" applyFont="1" applyFill="1" applyBorder="1" applyAlignment="1">
      <alignment horizontal="center" vertical="center"/>
    </xf>
    <xf numFmtId="193" fontId="64" fillId="26" borderId="15" xfId="2" applyNumberFormat="1" applyFont="1" applyFill="1" applyBorder="1" applyAlignment="1">
      <alignment horizontal="center" vertical="center" wrapText="1"/>
    </xf>
    <xf numFmtId="0" fontId="31" fillId="26" borderId="15" xfId="0" applyFont="1" applyFill="1" applyBorder="1" applyAlignment="1">
      <alignment horizontal="center" vertical="center"/>
    </xf>
    <xf numFmtId="193" fontId="64" fillId="26" borderId="33" xfId="2" applyNumberFormat="1" applyFont="1" applyFill="1" applyBorder="1" applyAlignment="1">
      <alignment horizontal="center" vertical="center" wrapText="1"/>
    </xf>
    <xf numFmtId="0" fontId="31" fillId="26" borderId="64" xfId="0" applyFont="1" applyFill="1" applyBorder="1" applyAlignment="1">
      <alignment horizontal="center" vertical="center"/>
    </xf>
    <xf numFmtId="0" fontId="31" fillId="26" borderId="65" xfId="0" applyFont="1" applyFill="1" applyBorder="1" applyAlignment="1">
      <alignment horizontal="center" vertical="center"/>
    </xf>
    <xf numFmtId="41" fontId="64" fillId="26" borderId="21" xfId="2" applyFont="1" applyFill="1" applyBorder="1" applyAlignment="1">
      <alignment horizontal="center" vertical="center" wrapText="1"/>
    </xf>
    <xf numFmtId="41" fontId="64" fillId="26" borderId="16" xfId="2" applyFont="1" applyFill="1" applyBorder="1" applyAlignment="1">
      <alignment horizontal="center" vertical="center" wrapText="1"/>
    </xf>
    <xf numFmtId="41" fontId="64" fillId="26" borderId="4" xfId="2" applyFont="1" applyFill="1" applyBorder="1" applyAlignment="1">
      <alignment horizontal="center" vertical="center" wrapText="1"/>
    </xf>
    <xf numFmtId="195" fontId="21" fillId="0" borderId="21" xfId="0" applyNumberFormat="1" applyFont="1" applyBorder="1" applyAlignment="1">
      <alignment horizontal="center" vertical="center" wrapText="1"/>
    </xf>
    <xf numFmtId="195" fontId="21" fillId="0" borderId="16" xfId="0" applyNumberFormat="1" applyFont="1" applyBorder="1" applyAlignment="1">
      <alignment horizontal="center" vertical="center" wrapText="1"/>
    </xf>
    <xf numFmtId="195" fontId="21" fillId="0" borderId="4" xfId="0" applyNumberFormat="1" applyFont="1" applyBorder="1" applyAlignment="1">
      <alignment horizontal="center" vertical="center" wrapText="1"/>
    </xf>
    <xf numFmtId="168" fontId="23" fillId="2" borderId="14" xfId="1" applyNumberFormat="1" applyFont="1" applyFill="1" applyBorder="1" applyAlignment="1">
      <alignment horizontal="center" vertical="center"/>
    </xf>
    <xf numFmtId="168" fontId="23" fillId="2" borderId="62" xfId="1" applyNumberFormat="1" applyFont="1" applyFill="1" applyBorder="1" applyAlignment="1">
      <alignment horizontal="center" vertical="center"/>
    </xf>
    <xf numFmtId="168" fontId="23" fillId="2" borderId="17" xfId="1" applyNumberFormat="1" applyFont="1" applyFill="1" applyBorder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41" fontId="65" fillId="0" borderId="0" xfId="2" applyFont="1" applyAlignment="1">
      <alignment horizontal="center" vertical="center"/>
    </xf>
    <xf numFmtId="193" fontId="64" fillId="26" borderId="14" xfId="2" applyNumberFormat="1" applyFont="1" applyFill="1" applyBorder="1" applyAlignment="1">
      <alignment horizontal="center" vertical="center" wrapText="1"/>
    </xf>
    <xf numFmtId="193" fontId="64" fillId="26" borderId="17" xfId="2" applyNumberFormat="1" applyFont="1" applyFill="1" applyBorder="1" applyAlignment="1">
      <alignment horizontal="center" vertical="center" wrapText="1"/>
    </xf>
    <xf numFmtId="41" fontId="22" fillId="30" borderId="1" xfId="2" applyFont="1" applyFill="1" applyBorder="1" applyAlignment="1">
      <alignment horizontal="center" vertical="center"/>
    </xf>
    <xf numFmtId="175" fontId="21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175" fontId="67" fillId="0" borderId="0" xfId="0" applyNumberFormat="1" applyFont="1" applyAlignment="1">
      <alignment horizontal="center" vertical="center"/>
    </xf>
    <xf numFmtId="191" fontId="22" fillId="0" borderId="0" xfId="1" applyNumberFormat="1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22" fillId="31" borderId="21" xfId="0" applyFont="1" applyFill="1" applyBorder="1" applyAlignment="1">
      <alignment horizontal="center" vertical="center"/>
    </xf>
    <xf numFmtId="0" fontId="22" fillId="31" borderId="4" xfId="0" applyFont="1" applyFill="1" applyBorder="1" applyAlignment="1">
      <alignment horizontal="center" vertical="center"/>
    </xf>
    <xf numFmtId="2" fontId="61" fillId="0" borderId="2" xfId="2239" applyNumberFormat="1" applyFont="1" applyBorder="1" applyAlignment="1">
      <alignment horizontal="center" vertical="center" wrapText="1"/>
    </xf>
    <xf numFmtId="2" fontId="61" fillId="0" borderId="31" xfId="2239" applyNumberFormat="1" applyFont="1" applyBorder="1" applyAlignment="1">
      <alignment horizontal="center" vertical="center" wrapText="1"/>
    </xf>
    <xf numFmtId="2" fontId="61" fillId="0" borderId="25" xfId="2239" applyNumberFormat="1" applyFont="1" applyBorder="1" applyAlignment="1">
      <alignment horizontal="center" vertical="center" wrapText="1"/>
    </xf>
    <xf numFmtId="0" fontId="61" fillId="0" borderId="2" xfId="2239" applyFont="1" applyBorder="1" applyAlignment="1">
      <alignment horizontal="center" vertical="center" wrapText="1"/>
    </xf>
    <xf numFmtId="0" fontId="61" fillId="0" borderId="31" xfId="2239" applyFont="1" applyBorder="1" applyAlignment="1">
      <alignment horizontal="center" vertical="center" wrapText="1"/>
    </xf>
    <xf numFmtId="0" fontId="61" fillId="0" borderId="25" xfId="2239" applyFont="1" applyBorder="1" applyAlignment="1">
      <alignment horizontal="center" vertical="center" wrapText="1"/>
    </xf>
    <xf numFmtId="0" fontId="61" fillId="0" borderId="15" xfId="2239" applyFont="1" applyBorder="1" applyAlignment="1">
      <alignment horizontal="center" vertical="center" wrapText="1"/>
    </xf>
    <xf numFmtId="2" fontId="61" fillId="0" borderId="15" xfId="2239" applyNumberFormat="1" applyFont="1" applyBorder="1" applyAlignment="1">
      <alignment horizontal="center" vertical="center" wrapText="1"/>
    </xf>
    <xf numFmtId="0" fontId="61" fillId="34" borderId="2" xfId="2239" applyFont="1" applyFill="1" applyBorder="1" applyAlignment="1">
      <alignment horizontal="center" vertical="center" wrapText="1"/>
    </xf>
    <xf numFmtId="0" fontId="61" fillId="34" borderId="25" xfId="2239" applyFont="1" applyFill="1" applyBorder="1" applyAlignment="1">
      <alignment horizontal="center" vertical="center" wrapText="1"/>
    </xf>
    <xf numFmtId="0" fontId="85" fillId="0" borderId="0" xfId="2239" applyFont="1" applyAlignment="1">
      <alignment horizontal="center" vertical="center"/>
    </xf>
    <xf numFmtId="0" fontId="72" fillId="0" borderId="0" xfId="2239" applyFont="1" applyAlignment="1">
      <alignment horizontal="center" vertical="center"/>
    </xf>
    <xf numFmtId="0" fontId="90" fillId="0" borderId="0" xfId="2239" applyFont="1" applyAlignment="1">
      <alignment horizontal="center"/>
    </xf>
    <xf numFmtId="0" fontId="20" fillId="32" borderId="15" xfId="2239" applyFont="1" applyFill="1" applyBorder="1" applyAlignment="1">
      <alignment horizontal="center" vertical="center" wrapText="1"/>
    </xf>
    <xf numFmtId="168" fontId="20" fillId="32" borderId="15" xfId="2180" applyFont="1" applyFill="1" applyBorder="1" applyAlignment="1">
      <alignment horizontal="center" vertical="center" wrapText="1"/>
    </xf>
    <xf numFmtId="4" fontId="20" fillId="32" borderId="15" xfId="2239" applyNumberFormat="1" applyFont="1" applyFill="1" applyBorder="1" applyAlignment="1">
      <alignment horizontal="center" vertical="center" wrapText="1"/>
    </xf>
    <xf numFmtId="0" fontId="20" fillId="33" borderId="15" xfId="2239" applyFont="1" applyFill="1" applyBorder="1" applyAlignment="1">
      <alignment horizontal="center" vertical="center" wrapText="1"/>
    </xf>
    <xf numFmtId="2" fontId="61" fillId="0" borderId="21" xfId="2239" applyNumberFormat="1" applyFont="1" applyBorder="1" applyAlignment="1">
      <alignment horizontal="center" vertical="center" wrapText="1"/>
    </xf>
    <xf numFmtId="9" fontId="61" fillId="0" borderId="15" xfId="2239" applyNumberFormat="1" applyFont="1" applyBorder="1" applyAlignment="1">
      <alignment horizontal="center" vertical="center" wrapText="1"/>
    </xf>
    <xf numFmtId="0" fontId="62" fillId="2" borderId="21" xfId="2239" applyFont="1" applyFill="1" applyBorder="1" applyAlignment="1">
      <alignment horizontal="center" vertical="center" wrapText="1"/>
    </xf>
    <xf numFmtId="0" fontId="62" fillId="2" borderId="62" xfId="2239" applyFont="1" applyFill="1" applyBorder="1" applyAlignment="1">
      <alignment horizontal="center" vertical="center" wrapText="1"/>
    </xf>
    <xf numFmtId="0" fontId="62" fillId="2" borderId="4" xfId="2239" applyFont="1" applyFill="1" applyBorder="1" applyAlignment="1">
      <alignment horizontal="center" vertical="center" wrapText="1"/>
    </xf>
    <xf numFmtId="0" fontId="61" fillId="0" borderId="20" xfId="2239" applyFont="1" applyBorder="1" applyAlignment="1">
      <alignment horizontal="center" vertical="center" wrapText="1"/>
    </xf>
    <xf numFmtId="0" fontId="61" fillId="26" borderId="15" xfId="2239" applyFont="1" applyFill="1" applyBorder="1" applyAlignment="1">
      <alignment horizontal="center" vertical="center" wrapText="1"/>
    </xf>
    <xf numFmtId="0" fontId="65" fillId="28" borderId="14" xfId="161" applyFont="1" applyFill="1" applyBorder="1" applyAlignment="1">
      <alignment horizontal="left" vertical="center" wrapText="1"/>
    </xf>
    <xf numFmtId="0" fontId="65" fillId="28" borderId="17" xfId="161" applyFont="1" applyFill="1" applyBorder="1" applyAlignment="1">
      <alignment horizontal="left" vertical="center" wrapText="1"/>
    </xf>
    <xf numFmtId="0" fontId="32" fillId="0" borderId="14" xfId="166" quotePrefix="1" applyFont="1" applyBorder="1" applyAlignment="1">
      <alignment horizontal="left" vertical="center" wrapText="1"/>
    </xf>
    <xf numFmtId="0" fontId="32" fillId="0" borderId="17" xfId="166" quotePrefix="1" applyFont="1" applyBorder="1" applyAlignment="1">
      <alignment horizontal="left" vertical="center" wrapText="1"/>
    </xf>
    <xf numFmtId="0" fontId="26" fillId="26" borderId="15" xfId="161" applyFont="1" applyFill="1" applyBorder="1" applyAlignment="1">
      <alignment horizontal="left"/>
    </xf>
    <xf numFmtId="0" fontId="32" fillId="0" borderId="21" xfId="166" quotePrefix="1" applyFont="1" applyBorder="1" applyAlignment="1">
      <alignment horizontal="left" vertical="center" wrapText="1"/>
    </xf>
    <xf numFmtId="0" fontId="32" fillId="0" borderId="4" xfId="166" quotePrefix="1" applyFont="1" applyBorder="1" applyAlignment="1">
      <alignment horizontal="left" vertical="center" wrapText="1"/>
    </xf>
    <xf numFmtId="0" fontId="25" fillId="0" borderId="15" xfId="161" applyFont="1" applyBorder="1" applyAlignment="1">
      <alignment horizontal="left"/>
    </xf>
    <xf numFmtId="0" fontId="32" fillId="0" borderId="15" xfId="169" applyFont="1" applyBorder="1" applyAlignment="1">
      <alignment horizontal="left"/>
    </xf>
    <xf numFmtId="0" fontId="20" fillId="32" borderId="15" xfId="169" applyFont="1" applyFill="1" applyBorder="1" applyAlignment="1">
      <alignment horizontal="left"/>
    </xf>
    <xf numFmtId="0" fontId="20" fillId="0" borderId="0" xfId="169" applyFont="1" applyAlignment="1">
      <alignment horizontal="left" vertical="center" wrapText="1"/>
    </xf>
    <xf numFmtId="0" fontId="32" fillId="0" borderId="62" xfId="166" quotePrefix="1" applyFont="1" applyBorder="1" applyAlignment="1">
      <alignment horizontal="left" vertical="center" wrapText="1"/>
    </xf>
    <xf numFmtId="0" fontId="85" fillId="2" borderId="0" xfId="169" applyFont="1" applyFill="1" applyAlignment="1">
      <alignment horizontal="center" vertical="center"/>
    </xf>
    <xf numFmtId="0" fontId="60" fillId="2" borderId="0" xfId="169" applyFont="1" applyFill="1" applyAlignment="1">
      <alignment horizontal="center" vertical="center"/>
    </xf>
    <xf numFmtId="0" fontId="58" fillId="2" borderId="0" xfId="169" applyFont="1" applyFill="1" applyAlignment="1">
      <alignment horizontal="center" vertical="center"/>
    </xf>
    <xf numFmtId="0" fontId="26" fillId="0" borderId="0" xfId="161" applyFont="1" applyAlignment="1">
      <alignment horizontal="center"/>
    </xf>
    <xf numFmtId="0" fontId="65" fillId="28" borderId="14" xfId="161" applyFont="1" applyFill="1" applyBorder="1" applyAlignment="1">
      <alignment horizontal="center" vertical="center"/>
    </xf>
    <xf numFmtId="0" fontId="65" fillId="28" borderId="17" xfId="161" applyFont="1" applyFill="1" applyBorder="1" applyAlignment="1">
      <alignment horizontal="center" vertical="center"/>
    </xf>
    <xf numFmtId="0" fontId="86" fillId="36" borderId="20" xfId="0" applyFont="1" applyFill="1" applyBorder="1" applyAlignment="1">
      <alignment horizontal="center" vertical="center"/>
    </xf>
    <xf numFmtId="0" fontId="82" fillId="25" borderId="44" xfId="0" applyFont="1" applyFill="1" applyBorder="1" applyAlignment="1">
      <alignment horizontal="center" vertical="center" wrapText="1"/>
    </xf>
    <xf numFmtId="0" fontId="87" fillId="0" borderId="41" xfId="0" applyFont="1" applyBorder="1" applyAlignment="1">
      <alignment horizontal="center" vertical="center"/>
    </xf>
    <xf numFmtId="0" fontId="78" fillId="25" borderId="23" xfId="0" applyFont="1" applyFill="1" applyBorder="1" applyAlignment="1">
      <alignment horizontal="center"/>
    </xf>
    <xf numFmtId="0" fontId="78" fillId="25" borderId="37" xfId="0" applyFont="1" applyFill="1" applyBorder="1" applyAlignment="1">
      <alignment horizontal="center"/>
    </xf>
    <xf numFmtId="0" fontId="87" fillId="0" borderId="39" xfId="0" applyFont="1" applyBorder="1" applyAlignment="1">
      <alignment horizontal="center" vertical="center"/>
    </xf>
    <xf numFmtId="0" fontId="86" fillId="36" borderId="27" xfId="0" applyFont="1" applyFill="1" applyBorder="1" applyAlignment="1">
      <alignment horizontal="center" vertical="center"/>
    </xf>
    <xf numFmtId="0" fontId="86" fillId="36" borderId="29" xfId="0" applyFont="1" applyFill="1" applyBorder="1" applyAlignment="1">
      <alignment horizontal="center" vertical="center"/>
    </xf>
    <xf numFmtId="0" fontId="86" fillId="36" borderId="28" xfId="0" applyFont="1" applyFill="1" applyBorder="1" applyAlignment="1">
      <alignment horizontal="center" vertical="center"/>
    </xf>
    <xf numFmtId="0" fontId="31" fillId="25" borderId="35" xfId="0" applyFont="1" applyFill="1" applyBorder="1" applyAlignment="1">
      <alignment horizontal="center" vertical="center" wrapText="1"/>
    </xf>
    <xf numFmtId="0" fontId="31" fillId="25" borderId="20" xfId="0" applyFont="1" applyFill="1" applyBorder="1" applyAlignment="1">
      <alignment horizontal="center" vertical="center" wrapText="1"/>
    </xf>
    <xf numFmtId="0" fontId="31" fillId="25" borderId="2" xfId="0" applyFont="1" applyFill="1" applyBorder="1" applyAlignment="1">
      <alignment horizontal="center" vertical="center" wrapText="1"/>
    </xf>
    <xf numFmtId="0" fontId="31" fillId="25" borderId="25" xfId="0" applyFont="1" applyFill="1" applyBorder="1" applyAlignment="1">
      <alignment horizontal="center" vertical="center" wrapText="1"/>
    </xf>
    <xf numFmtId="0" fontId="78" fillId="25" borderId="59" xfId="0" applyFont="1" applyFill="1" applyBorder="1" applyAlignment="1">
      <alignment horizontal="center"/>
    </xf>
    <xf numFmtId="0" fontId="78" fillId="25" borderId="60" xfId="0" applyFont="1" applyFill="1" applyBorder="1" applyAlignment="1">
      <alignment horizontal="center"/>
    </xf>
    <xf numFmtId="0" fontId="78" fillId="25" borderId="61" xfId="0" applyFont="1" applyFill="1" applyBorder="1" applyAlignment="1">
      <alignment horizontal="center"/>
    </xf>
    <xf numFmtId="0" fontId="87" fillId="0" borderId="42" xfId="0" applyFont="1" applyBorder="1" applyAlignment="1">
      <alignment horizontal="center" vertical="center"/>
    </xf>
    <xf numFmtId="0" fontId="87" fillId="0" borderId="57" xfId="0" applyFont="1" applyBorder="1" applyAlignment="1">
      <alignment horizontal="center" vertical="center"/>
    </xf>
    <xf numFmtId="0" fontId="87" fillId="0" borderId="43" xfId="0" applyFont="1" applyBorder="1" applyAlignment="1">
      <alignment horizontal="center" vertical="center"/>
    </xf>
    <xf numFmtId="0" fontId="86" fillId="36" borderId="26" xfId="0" applyFont="1" applyFill="1" applyBorder="1" applyAlignment="1">
      <alignment horizontal="center" vertical="center"/>
    </xf>
    <xf numFmtId="0" fontId="86" fillId="36" borderId="22" xfId="0" applyFont="1" applyFill="1" applyBorder="1" applyAlignment="1">
      <alignment horizontal="center" vertical="center"/>
    </xf>
    <xf numFmtId="0" fontId="86" fillId="36" borderId="58" xfId="0" applyFont="1" applyFill="1" applyBorder="1" applyAlignment="1">
      <alignment horizontal="center" vertical="center"/>
    </xf>
    <xf numFmtId="0" fontId="82" fillId="25" borderId="20" xfId="0" applyFont="1" applyFill="1" applyBorder="1" applyAlignment="1">
      <alignment horizontal="center" vertical="center" wrapText="1"/>
    </xf>
    <xf numFmtId="200" fontId="78" fillId="25" borderId="20" xfId="0" applyNumberFormat="1" applyFont="1" applyFill="1" applyBorder="1" applyAlignment="1">
      <alignment horizontal="center" vertical="center"/>
    </xf>
    <xf numFmtId="0" fontId="87" fillId="0" borderId="49" xfId="0" applyFont="1" applyBorder="1" applyAlignment="1">
      <alignment horizontal="center" vertical="center"/>
    </xf>
    <xf numFmtId="0" fontId="87" fillId="0" borderId="50" xfId="0" applyFont="1" applyBorder="1" applyAlignment="1">
      <alignment horizontal="center" vertical="center"/>
    </xf>
    <xf numFmtId="0" fontId="87" fillId="0" borderId="51" xfId="0" applyFont="1" applyBorder="1" applyAlignment="1">
      <alignment horizontal="center" vertical="center"/>
    </xf>
    <xf numFmtId="0" fontId="89" fillId="0" borderId="52" xfId="0" applyFont="1" applyBorder="1" applyAlignment="1">
      <alignment horizontal="center" vertical="center" wrapText="1"/>
    </xf>
    <xf numFmtId="0" fontId="89" fillId="0" borderId="53" xfId="0" applyFont="1" applyBorder="1" applyAlignment="1">
      <alignment horizontal="center" vertical="center" wrapText="1"/>
    </xf>
    <xf numFmtId="0" fontId="89" fillId="0" borderId="54" xfId="0" applyFont="1" applyBorder="1" applyAlignment="1">
      <alignment horizontal="center" vertical="center" wrapText="1"/>
    </xf>
    <xf numFmtId="0" fontId="78" fillId="25" borderId="46" xfId="0" applyFont="1" applyFill="1" applyBorder="1" applyAlignment="1">
      <alignment horizontal="center"/>
    </xf>
    <xf numFmtId="0" fontId="78" fillId="25" borderId="47" xfId="0" applyFont="1" applyFill="1" applyBorder="1" applyAlignment="1">
      <alignment horizontal="center"/>
    </xf>
    <xf numFmtId="0" fontId="78" fillId="25" borderId="48" xfId="0" applyFont="1" applyFill="1" applyBorder="1" applyAlignment="1">
      <alignment horizontal="center"/>
    </xf>
    <xf numFmtId="0" fontId="31" fillId="25" borderId="45" xfId="0" applyFont="1" applyFill="1" applyBorder="1" applyAlignment="1">
      <alignment horizontal="center" vertical="center" wrapText="1"/>
    </xf>
    <xf numFmtId="0" fontId="31" fillId="25" borderId="30" xfId="0" applyFont="1" applyFill="1" applyBorder="1" applyAlignment="1">
      <alignment horizontal="center" vertical="center" wrapText="1"/>
    </xf>
  </cellXfs>
  <cellStyles count="2254">
    <cellStyle name="_Anexo __  RCSP Condiciones Obligatorias" xfId="177" xr:uid="{00000000-0005-0000-0000-000000000000}"/>
    <cellStyle name="_Anexo __ Autos Condiciones Obligatorias" xfId="178" xr:uid="{00000000-0005-0000-0000-000001000000}"/>
    <cellStyle name="_Anexo __ Manejo Condiciones Obligatorias" xfId="179" xr:uid="{00000000-0005-0000-0000-000002000000}"/>
    <cellStyle name="_Anexo 1 Habilitantes" xfId="180" xr:uid="{00000000-0005-0000-0000-000003000000}"/>
    <cellStyle name="_Anexo 2 Condiciones Obligatorias" xfId="181" xr:uid="{00000000-0005-0000-0000-000004000000}"/>
    <cellStyle name="_EVALUACION TECNICA METROVIVIENDA 2010" xfId="182" xr:uid="{00000000-0005-0000-0000-000005000000}"/>
    <cellStyle name="_EVALUACION TECNICA METROVIVIENDA 2010 2" xfId="183" xr:uid="{00000000-0005-0000-0000-000006000000}"/>
    <cellStyle name="_EVALUACION TECNICA METROVIVIENDA 2010_INFORME DE EVALUACION TECNICO PRELIMINAR AJUSTADO" xfId="184" xr:uid="{00000000-0005-0000-0000-000007000000}"/>
    <cellStyle name="_Formato slips estándar" xfId="185" xr:uid="{00000000-0005-0000-0000-000008000000}"/>
    <cellStyle name="_Formato slips estándar_Adenda Grupo 2 COMP MC" xfId="186" xr:uid="{00000000-0005-0000-0000-000009000000}"/>
    <cellStyle name="_Formato slips estándar_Adenda Grupo 2 COMP MCano" xfId="187" xr:uid="{00000000-0005-0000-0000-00000A000000}"/>
    <cellStyle name="_Formato slips estándar_Condiciones Complementarias TRDM" xfId="188" xr:uid="{00000000-0005-0000-0000-00000B000000}"/>
    <cellStyle name="_Formato slips estándar_Condiciones Complementarias V7-1-10" xfId="189" xr:uid="{00000000-0005-0000-0000-00000C000000}"/>
    <cellStyle name="_Formato slips estándar_SlipTecnico Grupo EEB - D&amp;O 6ene10" xfId="190" xr:uid="{00000000-0005-0000-0000-00000D000000}"/>
    <cellStyle name="_Grupo 1 COMPL. V Adenda F" xfId="191" xr:uid="{00000000-0005-0000-0000-00000E000000}"/>
    <cellStyle name="_Slip habilitantes DM (Secretaría)" xfId="192" xr:uid="{00000000-0005-0000-0000-00000F000000}"/>
    <cellStyle name="_Slip habilitantes DM (Secretaría)_Adenda Grupo 2 COMP MC" xfId="193" xr:uid="{00000000-0005-0000-0000-000010000000}"/>
    <cellStyle name="_Slip habilitantes DM (Secretaría)_Adenda Grupo 2 COMP MCano" xfId="194" xr:uid="{00000000-0005-0000-0000-000011000000}"/>
    <cellStyle name="_Slip habilitantes DM (Secretaría)_Condiciones Complementarias TRDM" xfId="195" xr:uid="{00000000-0005-0000-0000-000012000000}"/>
    <cellStyle name="_Slip habilitantes DM (Secretaría)_Condiciones Complementarias V7-1-10" xfId="196" xr:uid="{00000000-0005-0000-0000-000013000000}"/>
    <cellStyle name="_Slip habilitantes DM (Secretaría)_SlipTecnico Grupo EEB - D&amp;O 6ene10" xfId="197" xr:uid="{00000000-0005-0000-0000-000014000000}"/>
    <cellStyle name="_SLIP RCSP NUEVAS CONDICIONES" xfId="198" xr:uid="{00000000-0005-0000-0000-000015000000}"/>
    <cellStyle name="_SLIP RCSP NUEVAS CONDICIONES_Adenda Grupo 2 COMP MC" xfId="199" xr:uid="{00000000-0005-0000-0000-000016000000}"/>
    <cellStyle name="_SLIP RCSP NUEVAS CONDICIONES_Adenda Grupo 2 COMP MCano" xfId="200" xr:uid="{00000000-0005-0000-0000-000017000000}"/>
    <cellStyle name="_SLIP RCSP NUEVAS CONDICIONES_Condiciones Complementarias TRDM" xfId="201" xr:uid="{00000000-0005-0000-0000-000018000000}"/>
    <cellStyle name="_SLIP RCSP NUEVAS CONDICIONES_Condiciones Complementarias V7-1-10" xfId="202" xr:uid="{00000000-0005-0000-0000-000019000000}"/>
    <cellStyle name="_SLIP RCSP NUEVAS CONDICIONES_SlipTecnico Grupo EEB - D&amp;O 6ene10" xfId="203" xr:uid="{00000000-0005-0000-0000-00001A000000}"/>
    <cellStyle name="_Slips RCSP (habilitantes) Secretaría" xfId="204" xr:uid="{00000000-0005-0000-0000-00001B000000}"/>
    <cellStyle name="_Slips RCSP (habilitantes) Secretaría_Adenda Grupo 2 COMP MC" xfId="205" xr:uid="{00000000-0005-0000-0000-00001C000000}"/>
    <cellStyle name="_Slips RCSP (habilitantes) Secretaría_Adenda Grupo 2 COMP MCano" xfId="206" xr:uid="{00000000-0005-0000-0000-00001D000000}"/>
    <cellStyle name="_Slips RCSP (habilitantes) Secretaría_Condiciones Complementarias TRDM" xfId="207" xr:uid="{00000000-0005-0000-0000-00001E000000}"/>
    <cellStyle name="_Slips RCSP (habilitantes) Secretaría_Condiciones Complementarias V7-1-10" xfId="208" xr:uid="{00000000-0005-0000-0000-00001F000000}"/>
    <cellStyle name="_Slips RCSP (habilitantes) Secretaría_SlipTecnico Grupo EEB - D&amp;O 6ene10" xfId="209" xr:uid="{00000000-0005-0000-0000-000020000000}"/>
    <cellStyle name="_Terminos Solicitados." xfId="210" xr:uid="{00000000-0005-0000-0000-000021000000}"/>
    <cellStyle name="20% - Accent1" xfId="211" xr:uid="{00000000-0005-0000-0000-000022000000}"/>
    <cellStyle name="20% - Accent2" xfId="212" xr:uid="{00000000-0005-0000-0000-000023000000}"/>
    <cellStyle name="20% - Accent3" xfId="213" xr:uid="{00000000-0005-0000-0000-000024000000}"/>
    <cellStyle name="20% - Accent4" xfId="214" xr:uid="{00000000-0005-0000-0000-000025000000}"/>
    <cellStyle name="20% - Accent5" xfId="215" xr:uid="{00000000-0005-0000-0000-000026000000}"/>
    <cellStyle name="20% - Accent6" xfId="216" xr:uid="{00000000-0005-0000-0000-000027000000}"/>
    <cellStyle name="20% - Énfasis1 2" xfId="217" xr:uid="{00000000-0005-0000-0000-000028000000}"/>
    <cellStyle name="20% - Énfasis1 2 2" xfId="218" xr:uid="{00000000-0005-0000-0000-000029000000}"/>
    <cellStyle name="20% - Énfasis1 3" xfId="219" xr:uid="{00000000-0005-0000-0000-00002A000000}"/>
    <cellStyle name="20% - Énfasis1 4" xfId="220" xr:uid="{00000000-0005-0000-0000-00002B000000}"/>
    <cellStyle name="20% - Énfasis2 2" xfId="221" xr:uid="{00000000-0005-0000-0000-00002C000000}"/>
    <cellStyle name="20% - Énfasis2 2 2" xfId="222" xr:uid="{00000000-0005-0000-0000-00002D000000}"/>
    <cellStyle name="20% - Énfasis2 3" xfId="223" xr:uid="{00000000-0005-0000-0000-00002E000000}"/>
    <cellStyle name="20% - Énfasis2 4" xfId="224" xr:uid="{00000000-0005-0000-0000-00002F000000}"/>
    <cellStyle name="20% - Énfasis3 2" xfId="225" xr:uid="{00000000-0005-0000-0000-000030000000}"/>
    <cellStyle name="20% - Énfasis3 2 2" xfId="226" xr:uid="{00000000-0005-0000-0000-000031000000}"/>
    <cellStyle name="20% - Énfasis3 3" xfId="227" xr:uid="{00000000-0005-0000-0000-000032000000}"/>
    <cellStyle name="20% - Énfasis3 4" xfId="228" xr:uid="{00000000-0005-0000-0000-000033000000}"/>
    <cellStyle name="20% - Énfasis4 2" xfId="229" xr:uid="{00000000-0005-0000-0000-000034000000}"/>
    <cellStyle name="20% - Énfasis4 2 2" xfId="230" xr:uid="{00000000-0005-0000-0000-000035000000}"/>
    <cellStyle name="20% - Énfasis4 3" xfId="231" xr:uid="{00000000-0005-0000-0000-000036000000}"/>
    <cellStyle name="20% - Énfasis4 4" xfId="232" xr:uid="{00000000-0005-0000-0000-000037000000}"/>
    <cellStyle name="20% - Énfasis5 2" xfId="233" xr:uid="{00000000-0005-0000-0000-000038000000}"/>
    <cellStyle name="20% - Énfasis5 2 2" xfId="234" xr:uid="{00000000-0005-0000-0000-000039000000}"/>
    <cellStyle name="20% - Énfasis5 3" xfId="235" xr:uid="{00000000-0005-0000-0000-00003A000000}"/>
    <cellStyle name="20% - Énfasis5 4" xfId="236" xr:uid="{00000000-0005-0000-0000-00003B000000}"/>
    <cellStyle name="20% - Énfasis6 2" xfId="237" xr:uid="{00000000-0005-0000-0000-00003C000000}"/>
    <cellStyle name="20% - Énfasis6 2 2" xfId="238" xr:uid="{00000000-0005-0000-0000-00003D000000}"/>
    <cellStyle name="20% - Énfasis6 3" xfId="239" xr:uid="{00000000-0005-0000-0000-00003E000000}"/>
    <cellStyle name="20% - Énfasis6 4" xfId="240" xr:uid="{00000000-0005-0000-0000-00003F000000}"/>
    <cellStyle name="40% - Accent1" xfId="241" xr:uid="{00000000-0005-0000-0000-000040000000}"/>
    <cellStyle name="40% - Accent2" xfId="242" xr:uid="{00000000-0005-0000-0000-000041000000}"/>
    <cellStyle name="40% - Accent3" xfId="243" xr:uid="{00000000-0005-0000-0000-000042000000}"/>
    <cellStyle name="40% - Accent4" xfId="244" xr:uid="{00000000-0005-0000-0000-000043000000}"/>
    <cellStyle name="40% - Accent5" xfId="245" xr:uid="{00000000-0005-0000-0000-000044000000}"/>
    <cellStyle name="40% - Accent6" xfId="246" xr:uid="{00000000-0005-0000-0000-000045000000}"/>
    <cellStyle name="40% - Énfasis1 2" xfId="247" xr:uid="{00000000-0005-0000-0000-000046000000}"/>
    <cellStyle name="40% - Énfasis1 2 2" xfId="248" xr:uid="{00000000-0005-0000-0000-000047000000}"/>
    <cellStyle name="40% - Énfasis1 3" xfId="249" xr:uid="{00000000-0005-0000-0000-000048000000}"/>
    <cellStyle name="40% - Énfasis1 4" xfId="250" xr:uid="{00000000-0005-0000-0000-000049000000}"/>
    <cellStyle name="40% - Énfasis2 2" xfId="251" xr:uid="{00000000-0005-0000-0000-00004A000000}"/>
    <cellStyle name="40% - Énfasis2 2 2" xfId="252" xr:uid="{00000000-0005-0000-0000-00004B000000}"/>
    <cellStyle name="40% - Énfasis2 3" xfId="253" xr:uid="{00000000-0005-0000-0000-00004C000000}"/>
    <cellStyle name="40% - Énfasis2 4" xfId="254" xr:uid="{00000000-0005-0000-0000-00004D000000}"/>
    <cellStyle name="40% - Énfasis3 2" xfId="255" xr:uid="{00000000-0005-0000-0000-00004E000000}"/>
    <cellStyle name="40% - Énfasis3 2 2" xfId="256" xr:uid="{00000000-0005-0000-0000-00004F000000}"/>
    <cellStyle name="40% - Énfasis3 3" xfId="257" xr:uid="{00000000-0005-0000-0000-000050000000}"/>
    <cellStyle name="40% - Énfasis3 4" xfId="258" xr:uid="{00000000-0005-0000-0000-000051000000}"/>
    <cellStyle name="40% - Énfasis4 2" xfId="259" xr:uid="{00000000-0005-0000-0000-000052000000}"/>
    <cellStyle name="40% - Énfasis4 2 2" xfId="260" xr:uid="{00000000-0005-0000-0000-000053000000}"/>
    <cellStyle name="40% - Énfasis4 3" xfId="261" xr:uid="{00000000-0005-0000-0000-000054000000}"/>
    <cellStyle name="40% - Énfasis4 4" xfId="262" xr:uid="{00000000-0005-0000-0000-000055000000}"/>
    <cellStyle name="40% - Énfasis5 2" xfId="263" xr:uid="{00000000-0005-0000-0000-000056000000}"/>
    <cellStyle name="40% - Énfasis5 2 2" xfId="264" xr:uid="{00000000-0005-0000-0000-000057000000}"/>
    <cellStyle name="40% - Énfasis5 3" xfId="265" xr:uid="{00000000-0005-0000-0000-000058000000}"/>
    <cellStyle name="40% - Énfasis5 4" xfId="266" xr:uid="{00000000-0005-0000-0000-000059000000}"/>
    <cellStyle name="40% - Énfasis6 2" xfId="267" xr:uid="{00000000-0005-0000-0000-00005A000000}"/>
    <cellStyle name="40% - Énfasis6 2 2" xfId="268" xr:uid="{00000000-0005-0000-0000-00005B000000}"/>
    <cellStyle name="40% - Énfasis6 3" xfId="269" xr:uid="{00000000-0005-0000-0000-00005C000000}"/>
    <cellStyle name="40% - Énfasis6 4" xfId="270" xr:uid="{00000000-0005-0000-0000-00005D000000}"/>
    <cellStyle name="60% - Accent1" xfId="271" xr:uid="{00000000-0005-0000-0000-00005E000000}"/>
    <cellStyle name="60% - Accent2" xfId="272" xr:uid="{00000000-0005-0000-0000-00005F000000}"/>
    <cellStyle name="60% - Accent3" xfId="273" xr:uid="{00000000-0005-0000-0000-000060000000}"/>
    <cellStyle name="60% - Accent4" xfId="274" xr:uid="{00000000-0005-0000-0000-000061000000}"/>
    <cellStyle name="60% - Accent5" xfId="275" xr:uid="{00000000-0005-0000-0000-000062000000}"/>
    <cellStyle name="60% - Accent6" xfId="276" xr:uid="{00000000-0005-0000-0000-000063000000}"/>
    <cellStyle name="60% - Énfasis1 2" xfId="277" xr:uid="{00000000-0005-0000-0000-000064000000}"/>
    <cellStyle name="60% - Énfasis1 2 2" xfId="278" xr:uid="{00000000-0005-0000-0000-000065000000}"/>
    <cellStyle name="60% - Énfasis1 3" xfId="279" xr:uid="{00000000-0005-0000-0000-000066000000}"/>
    <cellStyle name="60% - Énfasis1 4" xfId="280" xr:uid="{00000000-0005-0000-0000-000067000000}"/>
    <cellStyle name="60% - Énfasis2 2" xfId="281" xr:uid="{00000000-0005-0000-0000-000068000000}"/>
    <cellStyle name="60% - Énfasis2 2 2" xfId="282" xr:uid="{00000000-0005-0000-0000-000069000000}"/>
    <cellStyle name="60% - Énfasis2 3" xfId="283" xr:uid="{00000000-0005-0000-0000-00006A000000}"/>
    <cellStyle name="60% - Énfasis2 4" xfId="284" xr:uid="{00000000-0005-0000-0000-00006B000000}"/>
    <cellStyle name="60% - Énfasis3 2" xfId="285" xr:uid="{00000000-0005-0000-0000-00006C000000}"/>
    <cellStyle name="60% - Énfasis3 2 2" xfId="286" xr:uid="{00000000-0005-0000-0000-00006D000000}"/>
    <cellStyle name="60% - Énfasis3 3" xfId="287" xr:uid="{00000000-0005-0000-0000-00006E000000}"/>
    <cellStyle name="60% - Énfasis3 4" xfId="288" xr:uid="{00000000-0005-0000-0000-00006F000000}"/>
    <cellStyle name="60% - Énfasis4 2" xfId="289" xr:uid="{00000000-0005-0000-0000-000070000000}"/>
    <cellStyle name="60% - Énfasis4 2 2" xfId="290" xr:uid="{00000000-0005-0000-0000-000071000000}"/>
    <cellStyle name="60% - Énfasis4 3" xfId="291" xr:uid="{00000000-0005-0000-0000-000072000000}"/>
    <cellStyle name="60% - Énfasis4 4" xfId="292" xr:uid="{00000000-0005-0000-0000-000073000000}"/>
    <cellStyle name="60% - Énfasis5 2" xfId="293" xr:uid="{00000000-0005-0000-0000-000074000000}"/>
    <cellStyle name="60% - Énfasis5 2 2" xfId="294" xr:uid="{00000000-0005-0000-0000-000075000000}"/>
    <cellStyle name="60% - Énfasis5 3" xfId="295" xr:uid="{00000000-0005-0000-0000-000076000000}"/>
    <cellStyle name="60% - Énfasis5 4" xfId="296" xr:uid="{00000000-0005-0000-0000-000077000000}"/>
    <cellStyle name="60% - Énfasis6 2" xfId="297" xr:uid="{00000000-0005-0000-0000-000078000000}"/>
    <cellStyle name="60% - Énfasis6 2 2" xfId="298" xr:uid="{00000000-0005-0000-0000-000079000000}"/>
    <cellStyle name="60% - Énfasis6 3" xfId="299" xr:uid="{00000000-0005-0000-0000-00007A000000}"/>
    <cellStyle name="60% - Énfasis6 4" xfId="300" xr:uid="{00000000-0005-0000-0000-00007B000000}"/>
    <cellStyle name="Accent1" xfId="301" xr:uid="{00000000-0005-0000-0000-00007C000000}"/>
    <cellStyle name="Accent2" xfId="302" xr:uid="{00000000-0005-0000-0000-00007D000000}"/>
    <cellStyle name="Accent3" xfId="303" xr:uid="{00000000-0005-0000-0000-00007E000000}"/>
    <cellStyle name="Accent4" xfId="304" xr:uid="{00000000-0005-0000-0000-00007F000000}"/>
    <cellStyle name="Accent5" xfId="305" xr:uid="{00000000-0005-0000-0000-000080000000}"/>
    <cellStyle name="Accent6" xfId="306" xr:uid="{00000000-0005-0000-0000-000081000000}"/>
    <cellStyle name="Bad" xfId="307" xr:uid="{00000000-0005-0000-0000-000082000000}"/>
    <cellStyle name="Buena 2" xfId="308" xr:uid="{00000000-0005-0000-0000-000083000000}"/>
    <cellStyle name="Buena 2 2" xfId="309" xr:uid="{00000000-0005-0000-0000-000084000000}"/>
    <cellStyle name="Buena 3" xfId="310" xr:uid="{00000000-0005-0000-0000-000085000000}"/>
    <cellStyle name="Buena 4" xfId="311" xr:uid="{00000000-0005-0000-0000-000086000000}"/>
    <cellStyle name="Calculation" xfId="312" xr:uid="{00000000-0005-0000-0000-000087000000}"/>
    <cellStyle name="Cálculo 2" xfId="313" xr:uid="{00000000-0005-0000-0000-000088000000}"/>
    <cellStyle name="Cálculo 2 2" xfId="314" xr:uid="{00000000-0005-0000-0000-000089000000}"/>
    <cellStyle name="Cálculo 3" xfId="315" xr:uid="{00000000-0005-0000-0000-00008A000000}"/>
    <cellStyle name="Cálculo 4" xfId="316" xr:uid="{00000000-0005-0000-0000-00008B000000}"/>
    <cellStyle name="Celda de comprobación 2" xfId="317" xr:uid="{00000000-0005-0000-0000-00008C000000}"/>
    <cellStyle name="Celda de comprobación 2 2" xfId="318" xr:uid="{00000000-0005-0000-0000-00008D000000}"/>
    <cellStyle name="Celda de comprobación 3" xfId="319" xr:uid="{00000000-0005-0000-0000-00008E000000}"/>
    <cellStyle name="Celda de comprobación 4" xfId="320" xr:uid="{00000000-0005-0000-0000-00008F000000}"/>
    <cellStyle name="Celda vinculada 2" xfId="321" xr:uid="{00000000-0005-0000-0000-000090000000}"/>
    <cellStyle name="Celda vinculada 2 2" xfId="322" xr:uid="{00000000-0005-0000-0000-000091000000}"/>
    <cellStyle name="Celda vinculada 3" xfId="323" xr:uid="{00000000-0005-0000-0000-000092000000}"/>
    <cellStyle name="Celda vinculada 4" xfId="324" xr:uid="{00000000-0005-0000-0000-000093000000}"/>
    <cellStyle name="Encabezado 4 2" xfId="325" xr:uid="{00000000-0005-0000-0000-000094000000}"/>
    <cellStyle name="Encabezado 4 2 2" xfId="326" xr:uid="{00000000-0005-0000-0000-000095000000}"/>
    <cellStyle name="Encabezado 4 3" xfId="327" xr:uid="{00000000-0005-0000-0000-000096000000}"/>
    <cellStyle name="Encabezado 4 4" xfId="328" xr:uid="{00000000-0005-0000-0000-000097000000}"/>
    <cellStyle name="Énfasis1 2" xfId="329" xr:uid="{00000000-0005-0000-0000-000098000000}"/>
    <cellStyle name="Énfasis1 2 2" xfId="330" xr:uid="{00000000-0005-0000-0000-000099000000}"/>
    <cellStyle name="Énfasis1 3" xfId="331" xr:uid="{00000000-0005-0000-0000-00009A000000}"/>
    <cellStyle name="Énfasis1 4" xfId="332" xr:uid="{00000000-0005-0000-0000-00009B000000}"/>
    <cellStyle name="Énfasis2 2" xfId="333" xr:uid="{00000000-0005-0000-0000-00009C000000}"/>
    <cellStyle name="Énfasis2 2 2" xfId="334" xr:uid="{00000000-0005-0000-0000-00009D000000}"/>
    <cellStyle name="Énfasis2 3" xfId="335" xr:uid="{00000000-0005-0000-0000-00009E000000}"/>
    <cellStyle name="Énfasis2 4" xfId="336" xr:uid="{00000000-0005-0000-0000-00009F000000}"/>
    <cellStyle name="Énfasis3 2" xfId="337" xr:uid="{00000000-0005-0000-0000-0000A0000000}"/>
    <cellStyle name="Énfasis3 2 2" xfId="338" xr:uid="{00000000-0005-0000-0000-0000A1000000}"/>
    <cellStyle name="Énfasis3 3" xfId="339" xr:uid="{00000000-0005-0000-0000-0000A2000000}"/>
    <cellStyle name="Énfasis3 4" xfId="340" xr:uid="{00000000-0005-0000-0000-0000A3000000}"/>
    <cellStyle name="Énfasis4 2" xfId="341" xr:uid="{00000000-0005-0000-0000-0000A4000000}"/>
    <cellStyle name="Énfasis4 2 2" xfId="342" xr:uid="{00000000-0005-0000-0000-0000A5000000}"/>
    <cellStyle name="Énfasis4 3" xfId="343" xr:uid="{00000000-0005-0000-0000-0000A6000000}"/>
    <cellStyle name="Énfasis4 4" xfId="344" xr:uid="{00000000-0005-0000-0000-0000A7000000}"/>
    <cellStyle name="Énfasis5 2" xfId="345" xr:uid="{00000000-0005-0000-0000-0000A8000000}"/>
    <cellStyle name="Énfasis5 2 2" xfId="346" xr:uid="{00000000-0005-0000-0000-0000A9000000}"/>
    <cellStyle name="Énfasis5 3" xfId="347" xr:uid="{00000000-0005-0000-0000-0000AA000000}"/>
    <cellStyle name="Énfasis5 4" xfId="348" xr:uid="{00000000-0005-0000-0000-0000AB000000}"/>
    <cellStyle name="Énfasis6 2" xfId="349" xr:uid="{00000000-0005-0000-0000-0000AC000000}"/>
    <cellStyle name="Énfasis6 2 2" xfId="350" xr:uid="{00000000-0005-0000-0000-0000AD000000}"/>
    <cellStyle name="Énfasis6 3" xfId="351" xr:uid="{00000000-0005-0000-0000-0000AE000000}"/>
    <cellStyle name="Énfasis6 4" xfId="352" xr:uid="{00000000-0005-0000-0000-0000AF000000}"/>
    <cellStyle name="Entrada 2" xfId="353" xr:uid="{00000000-0005-0000-0000-0000B0000000}"/>
    <cellStyle name="Entrada 2 2" xfId="354" xr:uid="{00000000-0005-0000-0000-0000B1000000}"/>
    <cellStyle name="Entrada 3" xfId="355" xr:uid="{00000000-0005-0000-0000-0000B2000000}"/>
    <cellStyle name="Entrada 4" xfId="356" xr:uid="{00000000-0005-0000-0000-0000B3000000}"/>
    <cellStyle name="Estilo 1" xfId="357" xr:uid="{00000000-0005-0000-0000-0000B4000000}"/>
    <cellStyle name="Estilo 1 10" xfId="358" xr:uid="{00000000-0005-0000-0000-0000B5000000}"/>
    <cellStyle name="Estilo 1 10 2" xfId="359" xr:uid="{00000000-0005-0000-0000-0000B6000000}"/>
    <cellStyle name="Estilo 1 100" xfId="360" xr:uid="{00000000-0005-0000-0000-0000B7000000}"/>
    <cellStyle name="Estilo 1 101" xfId="361" xr:uid="{00000000-0005-0000-0000-0000B8000000}"/>
    <cellStyle name="Estilo 1 102" xfId="362" xr:uid="{00000000-0005-0000-0000-0000B9000000}"/>
    <cellStyle name="Estilo 1 103" xfId="363" xr:uid="{00000000-0005-0000-0000-0000BA000000}"/>
    <cellStyle name="Estilo 1 11" xfId="364" xr:uid="{00000000-0005-0000-0000-0000BB000000}"/>
    <cellStyle name="Estilo 1 11 2" xfId="365" xr:uid="{00000000-0005-0000-0000-0000BC000000}"/>
    <cellStyle name="Estilo 1 12" xfId="366" xr:uid="{00000000-0005-0000-0000-0000BD000000}"/>
    <cellStyle name="Estilo 1 12 2" xfId="367" xr:uid="{00000000-0005-0000-0000-0000BE000000}"/>
    <cellStyle name="Estilo 1 13" xfId="368" xr:uid="{00000000-0005-0000-0000-0000BF000000}"/>
    <cellStyle name="Estilo 1 13 2" xfId="369" xr:uid="{00000000-0005-0000-0000-0000C0000000}"/>
    <cellStyle name="Estilo 1 14" xfId="370" xr:uid="{00000000-0005-0000-0000-0000C1000000}"/>
    <cellStyle name="Estilo 1 14 2" xfId="371" xr:uid="{00000000-0005-0000-0000-0000C2000000}"/>
    <cellStyle name="Estilo 1 15" xfId="372" xr:uid="{00000000-0005-0000-0000-0000C3000000}"/>
    <cellStyle name="Estilo 1 15 2" xfId="373" xr:uid="{00000000-0005-0000-0000-0000C4000000}"/>
    <cellStyle name="Estilo 1 16" xfId="374" xr:uid="{00000000-0005-0000-0000-0000C5000000}"/>
    <cellStyle name="Estilo 1 16 2" xfId="375" xr:uid="{00000000-0005-0000-0000-0000C6000000}"/>
    <cellStyle name="Estilo 1 17" xfId="376" xr:uid="{00000000-0005-0000-0000-0000C7000000}"/>
    <cellStyle name="Estilo 1 17 2" xfId="377" xr:uid="{00000000-0005-0000-0000-0000C8000000}"/>
    <cellStyle name="Estilo 1 18" xfId="378" xr:uid="{00000000-0005-0000-0000-0000C9000000}"/>
    <cellStyle name="Estilo 1 18 2" xfId="379" xr:uid="{00000000-0005-0000-0000-0000CA000000}"/>
    <cellStyle name="Estilo 1 19" xfId="380" xr:uid="{00000000-0005-0000-0000-0000CB000000}"/>
    <cellStyle name="Estilo 1 19 2" xfId="381" xr:uid="{00000000-0005-0000-0000-0000CC000000}"/>
    <cellStyle name="Estilo 1 2" xfId="382" xr:uid="{00000000-0005-0000-0000-0000CD000000}"/>
    <cellStyle name="Estilo 1 2 2" xfId="383" xr:uid="{00000000-0005-0000-0000-0000CE000000}"/>
    <cellStyle name="Estilo 1 2 3" xfId="384" xr:uid="{00000000-0005-0000-0000-0000CF000000}"/>
    <cellStyle name="Estilo 1 20" xfId="385" xr:uid="{00000000-0005-0000-0000-0000D0000000}"/>
    <cellStyle name="Estilo 1 20 2" xfId="386" xr:uid="{00000000-0005-0000-0000-0000D1000000}"/>
    <cellStyle name="Estilo 1 21" xfId="387" xr:uid="{00000000-0005-0000-0000-0000D2000000}"/>
    <cellStyle name="Estilo 1 21 2" xfId="388" xr:uid="{00000000-0005-0000-0000-0000D3000000}"/>
    <cellStyle name="Estilo 1 22" xfId="389" xr:uid="{00000000-0005-0000-0000-0000D4000000}"/>
    <cellStyle name="Estilo 1 22 2" xfId="390" xr:uid="{00000000-0005-0000-0000-0000D5000000}"/>
    <cellStyle name="Estilo 1 23" xfId="391" xr:uid="{00000000-0005-0000-0000-0000D6000000}"/>
    <cellStyle name="Estilo 1 23 2" xfId="392" xr:uid="{00000000-0005-0000-0000-0000D7000000}"/>
    <cellStyle name="Estilo 1 24" xfId="393" xr:uid="{00000000-0005-0000-0000-0000D8000000}"/>
    <cellStyle name="Estilo 1 24 2" xfId="394" xr:uid="{00000000-0005-0000-0000-0000D9000000}"/>
    <cellStyle name="Estilo 1 25" xfId="395" xr:uid="{00000000-0005-0000-0000-0000DA000000}"/>
    <cellStyle name="Estilo 1 25 2" xfId="396" xr:uid="{00000000-0005-0000-0000-0000DB000000}"/>
    <cellStyle name="Estilo 1 26" xfId="397" xr:uid="{00000000-0005-0000-0000-0000DC000000}"/>
    <cellStyle name="Estilo 1 26 2" xfId="398" xr:uid="{00000000-0005-0000-0000-0000DD000000}"/>
    <cellStyle name="Estilo 1 27" xfId="399" xr:uid="{00000000-0005-0000-0000-0000DE000000}"/>
    <cellStyle name="Estilo 1 27 2" xfId="400" xr:uid="{00000000-0005-0000-0000-0000DF000000}"/>
    <cellStyle name="Estilo 1 28" xfId="401" xr:uid="{00000000-0005-0000-0000-0000E0000000}"/>
    <cellStyle name="Estilo 1 28 2" xfId="402" xr:uid="{00000000-0005-0000-0000-0000E1000000}"/>
    <cellStyle name="Estilo 1 29" xfId="403" xr:uid="{00000000-0005-0000-0000-0000E2000000}"/>
    <cellStyle name="Estilo 1 29 2" xfId="404" xr:uid="{00000000-0005-0000-0000-0000E3000000}"/>
    <cellStyle name="Estilo 1 3" xfId="405" xr:uid="{00000000-0005-0000-0000-0000E4000000}"/>
    <cellStyle name="Estilo 1 3 2" xfId="406" xr:uid="{00000000-0005-0000-0000-0000E5000000}"/>
    <cellStyle name="Estilo 1 3 3" xfId="407" xr:uid="{00000000-0005-0000-0000-0000E6000000}"/>
    <cellStyle name="Estilo 1 30" xfId="408" xr:uid="{00000000-0005-0000-0000-0000E7000000}"/>
    <cellStyle name="Estilo 1 30 2" xfId="409" xr:uid="{00000000-0005-0000-0000-0000E8000000}"/>
    <cellStyle name="Estilo 1 31" xfId="410" xr:uid="{00000000-0005-0000-0000-0000E9000000}"/>
    <cellStyle name="Estilo 1 31 2" xfId="411" xr:uid="{00000000-0005-0000-0000-0000EA000000}"/>
    <cellStyle name="Estilo 1 32" xfId="412" xr:uid="{00000000-0005-0000-0000-0000EB000000}"/>
    <cellStyle name="Estilo 1 32 2" xfId="413" xr:uid="{00000000-0005-0000-0000-0000EC000000}"/>
    <cellStyle name="Estilo 1 33" xfId="414" xr:uid="{00000000-0005-0000-0000-0000ED000000}"/>
    <cellStyle name="Estilo 1 33 2" xfId="415" xr:uid="{00000000-0005-0000-0000-0000EE000000}"/>
    <cellStyle name="Estilo 1 34" xfId="416" xr:uid="{00000000-0005-0000-0000-0000EF000000}"/>
    <cellStyle name="Estilo 1 34 2" xfId="417" xr:uid="{00000000-0005-0000-0000-0000F0000000}"/>
    <cellStyle name="Estilo 1 35" xfId="418" xr:uid="{00000000-0005-0000-0000-0000F1000000}"/>
    <cellStyle name="Estilo 1 35 2" xfId="419" xr:uid="{00000000-0005-0000-0000-0000F2000000}"/>
    <cellStyle name="Estilo 1 36" xfId="420" xr:uid="{00000000-0005-0000-0000-0000F3000000}"/>
    <cellStyle name="Estilo 1 36 2" xfId="421" xr:uid="{00000000-0005-0000-0000-0000F4000000}"/>
    <cellStyle name="Estilo 1 37" xfId="422" xr:uid="{00000000-0005-0000-0000-0000F5000000}"/>
    <cellStyle name="Estilo 1 37 2" xfId="423" xr:uid="{00000000-0005-0000-0000-0000F6000000}"/>
    <cellStyle name="Estilo 1 38" xfId="424" xr:uid="{00000000-0005-0000-0000-0000F7000000}"/>
    <cellStyle name="Estilo 1 38 2" xfId="425" xr:uid="{00000000-0005-0000-0000-0000F8000000}"/>
    <cellStyle name="Estilo 1 39" xfId="426" xr:uid="{00000000-0005-0000-0000-0000F9000000}"/>
    <cellStyle name="Estilo 1 39 2" xfId="427" xr:uid="{00000000-0005-0000-0000-0000FA000000}"/>
    <cellStyle name="Estilo 1 4" xfId="428" xr:uid="{00000000-0005-0000-0000-0000FB000000}"/>
    <cellStyle name="Estilo 1 4 2" xfId="429" xr:uid="{00000000-0005-0000-0000-0000FC000000}"/>
    <cellStyle name="Estilo 1 40" xfId="430" xr:uid="{00000000-0005-0000-0000-0000FD000000}"/>
    <cellStyle name="Estilo 1 40 2" xfId="431" xr:uid="{00000000-0005-0000-0000-0000FE000000}"/>
    <cellStyle name="Estilo 1 41" xfId="432" xr:uid="{00000000-0005-0000-0000-0000FF000000}"/>
    <cellStyle name="Estilo 1 41 2" xfId="433" xr:uid="{00000000-0005-0000-0000-000000010000}"/>
    <cellStyle name="Estilo 1 41 3" xfId="434" xr:uid="{00000000-0005-0000-0000-000001010000}"/>
    <cellStyle name="Estilo 1 42" xfId="435" xr:uid="{00000000-0005-0000-0000-000002010000}"/>
    <cellStyle name="Estilo 1 43" xfId="436" xr:uid="{00000000-0005-0000-0000-000003010000}"/>
    <cellStyle name="Estilo 1 44" xfId="437" xr:uid="{00000000-0005-0000-0000-000004010000}"/>
    <cellStyle name="Estilo 1 45" xfId="438" xr:uid="{00000000-0005-0000-0000-000005010000}"/>
    <cellStyle name="Estilo 1 46" xfId="439" xr:uid="{00000000-0005-0000-0000-000006010000}"/>
    <cellStyle name="Estilo 1 47" xfId="440" xr:uid="{00000000-0005-0000-0000-000007010000}"/>
    <cellStyle name="Estilo 1 48" xfId="441" xr:uid="{00000000-0005-0000-0000-000008010000}"/>
    <cellStyle name="Estilo 1 49" xfId="442" xr:uid="{00000000-0005-0000-0000-000009010000}"/>
    <cellStyle name="Estilo 1 5" xfId="443" xr:uid="{00000000-0005-0000-0000-00000A010000}"/>
    <cellStyle name="Estilo 1 5 2" xfId="444" xr:uid="{00000000-0005-0000-0000-00000B010000}"/>
    <cellStyle name="Estilo 1 50" xfId="445" xr:uid="{00000000-0005-0000-0000-00000C010000}"/>
    <cellStyle name="Estilo 1 51" xfId="446" xr:uid="{00000000-0005-0000-0000-00000D010000}"/>
    <cellStyle name="Estilo 1 52" xfId="447" xr:uid="{00000000-0005-0000-0000-00000E010000}"/>
    <cellStyle name="Estilo 1 53" xfId="448" xr:uid="{00000000-0005-0000-0000-00000F010000}"/>
    <cellStyle name="Estilo 1 54" xfId="449" xr:uid="{00000000-0005-0000-0000-000010010000}"/>
    <cellStyle name="Estilo 1 55" xfId="450" xr:uid="{00000000-0005-0000-0000-000011010000}"/>
    <cellStyle name="Estilo 1 56" xfId="451" xr:uid="{00000000-0005-0000-0000-000012010000}"/>
    <cellStyle name="Estilo 1 57" xfId="452" xr:uid="{00000000-0005-0000-0000-000013010000}"/>
    <cellStyle name="Estilo 1 58" xfId="453" xr:uid="{00000000-0005-0000-0000-000014010000}"/>
    <cellStyle name="Estilo 1 59" xfId="454" xr:uid="{00000000-0005-0000-0000-000015010000}"/>
    <cellStyle name="Estilo 1 6" xfId="455" xr:uid="{00000000-0005-0000-0000-000016010000}"/>
    <cellStyle name="Estilo 1 6 2" xfId="456" xr:uid="{00000000-0005-0000-0000-000017010000}"/>
    <cellStyle name="Estilo 1 60" xfId="457" xr:uid="{00000000-0005-0000-0000-000018010000}"/>
    <cellStyle name="Estilo 1 61" xfId="458" xr:uid="{00000000-0005-0000-0000-000019010000}"/>
    <cellStyle name="Estilo 1 62" xfId="459" xr:uid="{00000000-0005-0000-0000-00001A010000}"/>
    <cellStyle name="Estilo 1 63" xfId="460" xr:uid="{00000000-0005-0000-0000-00001B010000}"/>
    <cellStyle name="Estilo 1 64" xfId="461" xr:uid="{00000000-0005-0000-0000-00001C010000}"/>
    <cellStyle name="Estilo 1 65" xfId="462" xr:uid="{00000000-0005-0000-0000-00001D010000}"/>
    <cellStyle name="Estilo 1 66" xfId="463" xr:uid="{00000000-0005-0000-0000-00001E010000}"/>
    <cellStyle name="Estilo 1 67" xfId="464" xr:uid="{00000000-0005-0000-0000-00001F010000}"/>
    <cellStyle name="Estilo 1 68" xfId="465" xr:uid="{00000000-0005-0000-0000-000020010000}"/>
    <cellStyle name="Estilo 1 69" xfId="466" xr:uid="{00000000-0005-0000-0000-000021010000}"/>
    <cellStyle name="Estilo 1 7" xfId="467" xr:uid="{00000000-0005-0000-0000-000022010000}"/>
    <cellStyle name="Estilo 1 7 2" xfId="468" xr:uid="{00000000-0005-0000-0000-000023010000}"/>
    <cellStyle name="Estilo 1 70" xfId="469" xr:uid="{00000000-0005-0000-0000-000024010000}"/>
    <cellStyle name="Estilo 1 71" xfId="470" xr:uid="{00000000-0005-0000-0000-000025010000}"/>
    <cellStyle name="Estilo 1 72" xfId="471" xr:uid="{00000000-0005-0000-0000-000026010000}"/>
    <cellStyle name="Estilo 1 73" xfId="472" xr:uid="{00000000-0005-0000-0000-000027010000}"/>
    <cellStyle name="Estilo 1 74" xfId="473" xr:uid="{00000000-0005-0000-0000-000028010000}"/>
    <cellStyle name="Estilo 1 75" xfId="474" xr:uid="{00000000-0005-0000-0000-000029010000}"/>
    <cellStyle name="Estilo 1 76" xfId="475" xr:uid="{00000000-0005-0000-0000-00002A010000}"/>
    <cellStyle name="Estilo 1 77" xfId="476" xr:uid="{00000000-0005-0000-0000-00002B010000}"/>
    <cellStyle name="Estilo 1 78" xfId="477" xr:uid="{00000000-0005-0000-0000-00002C010000}"/>
    <cellStyle name="Estilo 1 79" xfId="478" xr:uid="{00000000-0005-0000-0000-00002D010000}"/>
    <cellStyle name="Estilo 1 8" xfId="479" xr:uid="{00000000-0005-0000-0000-00002E010000}"/>
    <cellStyle name="Estilo 1 8 2" xfId="480" xr:uid="{00000000-0005-0000-0000-00002F010000}"/>
    <cellStyle name="Estilo 1 80" xfId="481" xr:uid="{00000000-0005-0000-0000-000030010000}"/>
    <cellStyle name="Estilo 1 81" xfId="482" xr:uid="{00000000-0005-0000-0000-000031010000}"/>
    <cellStyle name="Estilo 1 82" xfId="483" xr:uid="{00000000-0005-0000-0000-000032010000}"/>
    <cellStyle name="Estilo 1 83" xfId="484" xr:uid="{00000000-0005-0000-0000-000033010000}"/>
    <cellStyle name="Estilo 1 84" xfId="485" xr:uid="{00000000-0005-0000-0000-000034010000}"/>
    <cellStyle name="Estilo 1 85" xfId="486" xr:uid="{00000000-0005-0000-0000-000035010000}"/>
    <cellStyle name="Estilo 1 86" xfId="487" xr:uid="{00000000-0005-0000-0000-000036010000}"/>
    <cellStyle name="Estilo 1 87" xfId="488" xr:uid="{00000000-0005-0000-0000-000037010000}"/>
    <cellStyle name="Estilo 1 88" xfId="489" xr:uid="{00000000-0005-0000-0000-000038010000}"/>
    <cellStyle name="Estilo 1 89" xfId="490" xr:uid="{00000000-0005-0000-0000-000039010000}"/>
    <cellStyle name="Estilo 1 9" xfId="491" xr:uid="{00000000-0005-0000-0000-00003A010000}"/>
    <cellStyle name="Estilo 1 9 2" xfId="492" xr:uid="{00000000-0005-0000-0000-00003B010000}"/>
    <cellStyle name="Estilo 1 90" xfId="493" xr:uid="{00000000-0005-0000-0000-00003C010000}"/>
    <cellStyle name="Estilo 1 91" xfId="494" xr:uid="{00000000-0005-0000-0000-00003D010000}"/>
    <cellStyle name="Estilo 1 92" xfId="495" xr:uid="{00000000-0005-0000-0000-00003E010000}"/>
    <cellStyle name="Estilo 1 93" xfId="496" xr:uid="{00000000-0005-0000-0000-00003F010000}"/>
    <cellStyle name="Estilo 1 94" xfId="497" xr:uid="{00000000-0005-0000-0000-000040010000}"/>
    <cellStyle name="Estilo 1 95" xfId="498" xr:uid="{00000000-0005-0000-0000-000041010000}"/>
    <cellStyle name="Estilo 1 96" xfId="499" xr:uid="{00000000-0005-0000-0000-000042010000}"/>
    <cellStyle name="Estilo 1 97" xfId="500" xr:uid="{00000000-0005-0000-0000-000043010000}"/>
    <cellStyle name="Estilo 1 98" xfId="501" xr:uid="{00000000-0005-0000-0000-000044010000}"/>
    <cellStyle name="Estilo 1 99" xfId="502" xr:uid="{00000000-0005-0000-0000-000045010000}"/>
    <cellStyle name="Euro" xfId="503" xr:uid="{00000000-0005-0000-0000-000046010000}"/>
    <cellStyle name="Euro 10" xfId="504" xr:uid="{00000000-0005-0000-0000-000047010000}"/>
    <cellStyle name="Euro 11" xfId="505" xr:uid="{00000000-0005-0000-0000-000048010000}"/>
    <cellStyle name="Euro 12" xfId="506" xr:uid="{00000000-0005-0000-0000-000049010000}"/>
    <cellStyle name="Euro 13" xfId="507" xr:uid="{00000000-0005-0000-0000-00004A010000}"/>
    <cellStyle name="Euro 14" xfId="508" xr:uid="{00000000-0005-0000-0000-00004B010000}"/>
    <cellStyle name="Euro 15" xfId="509" xr:uid="{00000000-0005-0000-0000-00004C010000}"/>
    <cellStyle name="Euro 16" xfId="510" xr:uid="{00000000-0005-0000-0000-00004D010000}"/>
    <cellStyle name="Euro 17" xfId="511" xr:uid="{00000000-0005-0000-0000-00004E010000}"/>
    <cellStyle name="Euro 18" xfId="512" xr:uid="{00000000-0005-0000-0000-00004F010000}"/>
    <cellStyle name="Euro 19" xfId="513" xr:uid="{00000000-0005-0000-0000-000050010000}"/>
    <cellStyle name="Euro 2" xfId="514" xr:uid="{00000000-0005-0000-0000-000051010000}"/>
    <cellStyle name="Euro 2 10" xfId="515" xr:uid="{00000000-0005-0000-0000-000052010000}"/>
    <cellStyle name="Euro 2 11" xfId="516" xr:uid="{00000000-0005-0000-0000-000053010000}"/>
    <cellStyle name="Euro 2 12" xfId="517" xr:uid="{00000000-0005-0000-0000-000054010000}"/>
    <cellStyle name="Euro 2 13" xfId="518" xr:uid="{00000000-0005-0000-0000-000055010000}"/>
    <cellStyle name="Euro 2 14" xfId="519" xr:uid="{00000000-0005-0000-0000-000056010000}"/>
    <cellStyle name="Euro 2 15" xfId="520" xr:uid="{00000000-0005-0000-0000-000057010000}"/>
    <cellStyle name="Euro 2 16" xfId="521" xr:uid="{00000000-0005-0000-0000-000058010000}"/>
    <cellStyle name="Euro 2 17" xfId="522" xr:uid="{00000000-0005-0000-0000-000059010000}"/>
    <cellStyle name="Euro 2 18" xfId="523" xr:uid="{00000000-0005-0000-0000-00005A010000}"/>
    <cellStyle name="Euro 2 19" xfId="524" xr:uid="{00000000-0005-0000-0000-00005B010000}"/>
    <cellStyle name="Euro 2 2" xfId="525" xr:uid="{00000000-0005-0000-0000-00005C010000}"/>
    <cellStyle name="Euro 2 20" xfId="526" xr:uid="{00000000-0005-0000-0000-00005D010000}"/>
    <cellStyle name="Euro 2 21" xfId="527" xr:uid="{00000000-0005-0000-0000-00005E010000}"/>
    <cellStyle name="Euro 2 22" xfId="528" xr:uid="{00000000-0005-0000-0000-00005F010000}"/>
    <cellStyle name="Euro 2 23" xfId="529" xr:uid="{00000000-0005-0000-0000-000060010000}"/>
    <cellStyle name="Euro 2 24" xfId="530" xr:uid="{00000000-0005-0000-0000-000061010000}"/>
    <cellStyle name="Euro 2 25" xfId="531" xr:uid="{00000000-0005-0000-0000-000062010000}"/>
    <cellStyle name="Euro 2 26" xfId="532" xr:uid="{00000000-0005-0000-0000-000063010000}"/>
    <cellStyle name="Euro 2 27" xfId="533" xr:uid="{00000000-0005-0000-0000-000064010000}"/>
    <cellStyle name="Euro 2 28" xfId="534" xr:uid="{00000000-0005-0000-0000-000065010000}"/>
    <cellStyle name="Euro 2 29" xfId="535" xr:uid="{00000000-0005-0000-0000-000066010000}"/>
    <cellStyle name="Euro 2 3" xfId="536" xr:uid="{00000000-0005-0000-0000-000067010000}"/>
    <cellStyle name="Euro 2 30" xfId="537" xr:uid="{00000000-0005-0000-0000-000068010000}"/>
    <cellStyle name="Euro 2 31" xfId="538" xr:uid="{00000000-0005-0000-0000-000069010000}"/>
    <cellStyle name="Euro 2 32" xfId="539" xr:uid="{00000000-0005-0000-0000-00006A010000}"/>
    <cellStyle name="Euro 2 33" xfId="540" xr:uid="{00000000-0005-0000-0000-00006B010000}"/>
    <cellStyle name="Euro 2 34" xfId="541" xr:uid="{00000000-0005-0000-0000-00006C010000}"/>
    <cellStyle name="Euro 2 35" xfId="542" xr:uid="{00000000-0005-0000-0000-00006D010000}"/>
    <cellStyle name="Euro 2 36" xfId="543" xr:uid="{00000000-0005-0000-0000-00006E010000}"/>
    <cellStyle name="Euro 2 37" xfId="544" xr:uid="{00000000-0005-0000-0000-00006F010000}"/>
    <cellStyle name="Euro 2 38" xfId="545" xr:uid="{00000000-0005-0000-0000-000070010000}"/>
    <cellStyle name="Euro 2 39" xfId="546" xr:uid="{00000000-0005-0000-0000-000071010000}"/>
    <cellStyle name="Euro 2 4" xfId="547" xr:uid="{00000000-0005-0000-0000-000072010000}"/>
    <cellStyle name="Euro 2 40" xfId="548" xr:uid="{00000000-0005-0000-0000-000073010000}"/>
    <cellStyle name="Euro 2 41" xfId="549" xr:uid="{00000000-0005-0000-0000-000074010000}"/>
    <cellStyle name="Euro 2 42" xfId="550" xr:uid="{00000000-0005-0000-0000-000075010000}"/>
    <cellStyle name="Euro 2 43" xfId="551" xr:uid="{00000000-0005-0000-0000-000076010000}"/>
    <cellStyle name="Euro 2 44" xfId="552" xr:uid="{00000000-0005-0000-0000-000077010000}"/>
    <cellStyle name="Euro 2 45" xfId="553" xr:uid="{00000000-0005-0000-0000-000078010000}"/>
    <cellStyle name="Euro 2 46" xfId="554" xr:uid="{00000000-0005-0000-0000-000079010000}"/>
    <cellStyle name="Euro 2 47" xfId="555" xr:uid="{00000000-0005-0000-0000-00007A010000}"/>
    <cellStyle name="Euro 2 48" xfId="556" xr:uid="{00000000-0005-0000-0000-00007B010000}"/>
    <cellStyle name="Euro 2 49" xfId="557" xr:uid="{00000000-0005-0000-0000-00007C010000}"/>
    <cellStyle name="Euro 2 5" xfId="558" xr:uid="{00000000-0005-0000-0000-00007D010000}"/>
    <cellStyle name="Euro 2 50" xfId="559" xr:uid="{00000000-0005-0000-0000-00007E010000}"/>
    <cellStyle name="Euro 2 51" xfId="560" xr:uid="{00000000-0005-0000-0000-00007F010000}"/>
    <cellStyle name="Euro 2 52" xfId="561" xr:uid="{00000000-0005-0000-0000-000080010000}"/>
    <cellStyle name="Euro 2 53" xfId="562" xr:uid="{00000000-0005-0000-0000-000081010000}"/>
    <cellStyle name="Euro 2 54" xfId="563" xr:uid="{00000000-0005-0000-0000-000082010000}"/>
    <cellStyle name="Euro 2 55" xfId="564" xr:uid="{00000000-0005-0000-0000-000083010000}"/>
    <cellStyle name="Euro 2 56" xfId="565" xr:uid="{00000000-0005-0000-0000-000084010000}"/>
    <cellStyle name="Euro 2 57" xfId="566" xr:uid="{00000000-0005-0000-0000-000085010000}"/>
    <cellStyle name="Euro 2 58" xfId="567" xr:uid="{00000000-0005-0000-0000-000086010000}"/>
    <cellStyle name="Euro 2 59" xfId="568" xr:uid="{00000000-0005-0000-0000-000087010000}"/>
    <cellStyle name="Euro 2 6" xfId="569" xr:uid="{00000000-0005-0000-0000-000088010000}"/>
    <cellStyle name="Euro 2 60" xfId="570" xr:uid="{00000000-0005-0000-0000-000089010000}"/>
    <cellStyle name="Euro 2 61" xfId="571" xr:uid="{00000000-0005-0000-0000-00008A010000}"/>
    <cellStyle name="Euro 2 62" xfId="572" xr:uid="{00000000-0005-0000-0000-00008B010000}"/>
    <cellStyle name="Euro 2 63" xfId="573" xr:uid="{00000000-0005-0000-0000-00008C010000}"/>
    <cellStyle name="Euro 2 64" xfId="574" xr:uid="{00000000-0005-0000-0000-00008D010000}"/>
    <cellStyle name="Euro 2 65" xfId="575" xr:uid="{00000000-0005-0000-0000-00008E010000}"/>
    <cellStyle name="Euro 2 7" xfId="576" xr:uid="{00000000-0005-0000-0000-00008F010000}"/>
    <cellStyle name="Euro 2 8" xfId="577" xr:uid="{00000000-0005-0000-0000-000090010000}"/>
    <cellStyle name="Euro 2 9" xfId="578" xr:uid="{00000000-0005-0000-0000-000091010000}"/>
    <cellStyle name="Euro 20" xfId="579" xr:uid="{00000000-0005-0000-0000-000092010000}"/>
    <cellStyle name="Euro 21" xfId="580" xr:uid="{00000000-0005-0000-0000-000093010000}"/>
    <cellStyle name="Euro 22" xfId="581" xr:uid="{00000000-0005-0000-0000-000094010000}"/>
    <cellStyle name="Euro 23" xfId="582" xr:uid="{00000000-0005-0000-0000-000095010000}"/>
    <cellStyle name="Euro 24" xfId="583" xr:uid="{00000000-0005-0000-0000-000096010000}"/>
    <cellStyle name="Euro 25" xfId="584" xr:uid="{00000000-0005-0000-0000-000097010000}"/>
    <cellStyle name="Euro 26" xfId="585" xr:uid="{00000000-0005-0000-0000-000098010000}"/>
    <cellStyle name="Euro 27" xfId="586" xr:uid="{00000000-0005-0000-0000-000099010000}"/>
    <cellStyle name="Euro 28" xfId="587" xr:uid="{00000000-0005-0000-0000-00009A010000}"/>
    <cellStyle name="Euro 29" xfId="588" xr:uid="{00000000-0005-0000-0000-00009B010000}"/>
    <cellStyle name="Euro 3" xfId="589" xr:uid="{00000000-0005-0000-0000-00009C010000}"/>
    <cellStyle name="Euro 3 2" xfId="590" xr:uid="{00000000-0005-0000-0000-00009D010000}"/>
    <cellStyle name="Euro 3 3" xfId="591" xr:uid="{00000000-0005-0000-0000-00009E010000}"/>
    <cellStyle name="Euro 3 4" xfId="592" xr:uid="{00000000-0005-0000-0000-00009F010000}"/>
    <cellStyle name="Euro 30" xfId="593" xr:uid="{00000000-0005-0000-0000-0000A0010000}"/>
    <cellStyle name="Euro 31" xfId="594" xr:uid="{00000000-0005-0000-0000-0000A1010000}"/>
    <cellStyle name="Euro 32" xfId="595" xr:uid="{00000000-0005-0000-0000-0000A2010000}"/>
    <cellStyle name="Euro 33" xfId="596" xr:uid="{00000000-0005-0000-0000-0000A3010000}"/>
    <cellStyle name="Euro 34" xfId="597" xr:uid="{00000000-0005-0000-0000-0000A4010000}"/>
    <cellStyle name="Euro 35" xfId="598" xr:uid="{00000000-0005-0000-0000-0000A5010000}"/>
    <cellStyle name="Euro 4" xfId="599" xr:uid="{00000000-0005-0000-0000-0000A6010000}"/>
    <cellStyle name="Euro 5" xfId="600" xr:uid="{00000000-0005-0000-0000-0000A7010000}"/>
    <cellStyle name="Euro 6" xfId="601" xr:uid="{00000000-0005-0000-0000-0000A8010000}"/>
    <cellStyle name="Euro 7" xfId="602" xr:uid="{00000000-0005-0000-0000-0000A9010000}"/>
    <cellStyle name="Euro 8" xfId="603" xr:uid="{00000000-0005-0000-0000-0000AA010000}"/>
    <cellStyle name="Euro 9" xfId="604" xr:uid="{00000000-0005-0000-0000-0000AB010000}"/>
    <cellStyle name="Explanatory Text" xfId="605" xr:uid="{00000000-0005-0000-0000-0000AC010000}"/>
    <cellStyle name="Heading 1" xfId="606" xr:uid="{00000000-0005-0000-0000-0000AD010000}"/>
    <cellStyle name="Heading 2" xfId="607" xr:uid="{00000000-0005-0000-0000-0000AE010000}"/>
    <cellStyle name="Heading 3" xfId="608" xr:uid="{00000000-0005-0000-0000-0000AF010000}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Incorrecto 2" xfId="609" xr:uid="{00000000-0005-0000-0000-00004E020000}"/>
    <cellStyle name="Incorrecto 2 2" xfId="610" xr:uid="{00000000-0005-0000-0000-00004F020000}"/>
    <cellStyle name="Incorrecto 3" xfId="611" xr:uid="{00000000-0005-0000-0000-000050020000}"/>
    <cellStyle name="Incorrecto 4" xfId="612" xr:uid="{00000000-0005-0000-0000-000051020000}"/>
    <cellStyle name="Millares" xfId="1" builtinId="3"/>
    <cellStyle name="Millares [0]" xfId="2" builtinId="6"/>
    <cellStyle name="Millares [0] 2" xfId="615" xr:uid="{00000000-0005-0000-0000-000054020000}"/>
    <cellStyle name="Millares [0] 2 2" xfId="2243" xr:uid="{0998184B-C7CD-444A-A389-D29641911552}"/>
    <cellStyle name="Millares [0] 2 3" xfId="2252" xr:uid="{53DFFF2C-7537-4C45-8CDB-C9C802C13311}"/>
    <cellStyle name="Millares [0] 3" xfId="616" xr:uid="{00000000-0005-0000-0000-000055020000}"/>
    <cellStyle name="Millares [0] 4" xfId="614" xr:uid="{00000000-0005-0000-0000-000056020000}"/>
    <cellStyle name="Millares [0] 4 2" xfId="2187" xr:uid="{00000000-0005-0000-0000-000057020000}"/>
    <cellStyle name="Millares [0] 5" xfId="2175" xr:uid="{00000000-0005-0000-0000-000058020000}"/>
    <cellStyle name="Millares 10" xfId="617" xr:uid="{00000000-0005-0000-0000-000059020000}"/>
    <cellStyle name="Millares 10 2" xfId="618" xr:uid="{00000000-0005-0000-0000-00005A020000}"/>
    <cellStyle name="Millares 10 3" xfId="619" xr:uid="{00000000-0005-0000-0000-00005B020000}"/>
    <cellStyle name="Millares 10 3 2" xfId="2180" xr:uid="{00000000-0005-0000-0000-00005C020000}"/>
    <cellStyle name="Millares 11" xfId="620" xr:uid="{00000000-0005-0000-0000-00005D020000}"/>
    <cellStyle name="Millares 11 2" xfId="621" xr:uid="{00000000-0005-0000-0000-00005E020000}"/>
    <cellStyle name="Millares 12" xfId="622" xr:uid="{00000000-0005-0000-0000-00005F020000}"/>
    <cellStyle name="Millares 12 2" xfId="623" xr:uid="{00000000-0005-0000-0000-000060020000}"/>
    <cellStyle name="Millares 13" xfId="624" xr:uid="{00000000-0005-0000-0000-000061020000}"/>
    <cellStyle name="Millares 13 2" xfId="625" xr:uid="{00000000-0005-0000-0000-000062020000}"/>
    <cellStyle name="Millares 13 3" xfId="626" xr:uid="{00000000-0005-0000-0000-000063020000}"/>
    <cellStyle name="Millares 14" xfId="627" xr:uid="{00000000-0005-0000-0000-000064020000}"/>
    <cellStyle name="Millares 14 2" xfId="628" xr:uid="{00000000-0005-0000-0000-000065020000}"/>
    <cellStyle name="Millares 14 3" xfId="629" xr:uid="{00000000-0005-0000-0000-000066020000}"/>
    <cellStyle name="Millares 15" xfId="630" xr:uid="{00000000-0005-0000-0000-000067020000}"/>
    <cellStyle name="Millares 15 2" xfId="631" xr:uid="{00000000-0005-0000-0000-000068020000}"/>
    <cellStyle name="Millares 16" xfId="632" xr:uid="{00000000-0005-0000-0000-000069020000}"/>
    <cellStyle name="Millares 16 2" xfId="633" xr:uid="{00000000-0005-0000-0000-00006A020000}"/>
    <cellStyle name="Millares 17" xfId="634" xr:uid="{00000000-0005-0000-0000-00006B020000}"/>
    <cellStyle name="Millares 17 2" xfId="635" xr:uid="{00000000-0005-0000-0000-00006C020000}"/>
    <cellStyle name="Millares 18" xfId="636" xr:uid="{00000000-0005-0000-0000-00006D020000}"/>
    <cellStyle name="Millares 18 2" xfId="637" xr:uid="{00000000-0005-0000-0000-00006E020000}"/>
    <cellStyle name="Millares 19" xfId="638" xr:uid="{00000000-0005-0000-0000-00006F020000}"/>
    <cellStyle name="Millares 19 2" xfId="639" xr:uid="{00000000-0005-0000-0000-000070020000}"/>
    <cellStyle name="Millares 2" xfId="162" xr:uid="{00000000-0005-0000-0000-000071020000}"/>
    <cellStyle name="Millares 2 10" xfId="641" xr:uid="{00000000-0005-0000-0000-000072020000}"/>
    <cellStyle name="Millares 2 11" xfId="642" xr:uid="{00000000-0005-0000-0000-000073020000}"/>
    <cellStyle name="Millares 2 12" xfId="643" xr:uid="{00000000-0005-0000-0000-000074020000}"/>
    <cellStyle name="Millares 2 12 2" xfId="644" xr:uid="{00000000-0005-0000-0000-000075020000}"/>
    <cellStyle name="Millares 2 13" xfId="645" xr:uid="{00000000-0005-0000-0000-000076020000}"/>
    <cellStyle name="Millares 2 14" xfId="646" xr:uid="{00000000-0005-0000-0000-000077020000}"/>
    <cellStyle name="Millares 2 15" xfId="647" xr:uid="{00000000-0005-0000-0000-000078020000}"/>
    <cellStyle name="Millares 2 16" xfId="648" xr:uid="{00000000-0005-0000-0000-000079020000}"/>
    <cellStyle name="Millares 2 17" xfId="649" xr:uid="{00000000-0005-0000-0000-00007A020000}"/>
    <cellStyle name="Millares 2 18" xfId="650" xr:uid="{00000000-0005-0000-0000-00007B020000}"/>
    <cellStyle name="Millares 2 19" xfId="651" xr:uid="{00000000-0005-0000-0000-00007C020000}"/>
    <cellStyle name="Millares 2 2" xfId="652" xr:uid="{00000000-0005-0000-0000-00007D020000}"/>
    <cellStyle name="Millares 2 2 2" xfId="653" xr:uid="{00000000-0005-0000-0000-00007E020000}"/>
    <cellStyle name="Millares 2 2 2 2" xfId="654" xr:uid="{00000000-0005-0000-0000-00007F020000}"/>
    <cellStyle name="Millares 2 2 3" xfId="655" xr:uid="{00000000-0005-0000-0000-000080020000}"/>
    <cellStyle name="Millares 2 2 4" xfId="2251" xr:uid="{E4DA3E8A-DDFA-4089-B2CE-E92710055ED7}"/>
    <cellStyle name="Millares 2 20" xfId="656" xr:uid="{00000000-0005-0000-0000-000081020000}"/>
    <cellStyle name="Millares 2 21" xfId="657" xr:uid="{00000000-0005-0000-0000-000082020000}"/>
    <cellStyle name="Millares 2 22" xfId="658" xr:uid="{00000000-0005-0000-0000-000083020000}"/>
    <cellStyle name="Millares 2 23" xfId="659" xr:uid="{00000000-0005-0000-0000-000084020000}"/>
    <cellStyle name="Millares 2 24" xfId="660" xr:uid="{00000000-0005-0000-0000-000085020000}"/>
    <cellStyle name="Millares 2 25" xfId="661" xr:uid="{00000000-0005-0000-0000-000086020000}"/>
    <cellStyle name="Millares 2 26" xfId="662" xr:uid="{00000000-0005-0000-0000-000087020000}"/>
    <cellStyle name="Millares 2 27" xfId="663" xr:uid="{00000000-0005-0000-0000-000088020000}"/>
    <cellStyle name="Millares 2 28" xfId="664" xr:uid="{00000000-0005-0000-0000-000089020000}"/>
    <cellStyle name="Millares 2 29" xfId="665" xr:uid="{00000000-0005-0000-0000-00008A020000}"/>
    <cellStyle name="Millares 2 3" xfId="666" xr:uid="{00000000-0005-0000-0000-00008B020000}"/>
    <cellStyle name="Millares 2 30" xfId="667" xr:uid="{00000000-0005-0000-0000-00008C020000}"/>
    <cellStyle name="Millares 2 31" xfId="668" xr:uid="{00000000-0005-0000-0000-00008D020000}"/>
    <cellStyle name="Millares 2 32" xfId="669" xr:uid="{00000000-0005-0000-0000-00008E020000}"/>
    <cellStyle name="Millares 2 33" xfId="670" xr:uid="{00000000-0005-0000-0000-00008F020000}"/>
    <cellStyle name="Millares 2 34" xfId="671" xr:uid="{00000000-0005-0000-0000-000090020000}"/>
    <cellStyle name="Millares 2 35" xfId="672" xr:uid="{00000000-0005-0000-0000-000091020000}"/>
    <cellStyle name="Millares 2 36" xfId="673" xr:uid="{00000000-0005-0000-0000-000092020000}"/>
    <cellStyle name="Millares 2 37" xfId="674" xr:uid="{00000000-0005-0000-0000-000093020000}"/>
    <cellStyle name="Millares 2 38" xfId="675" xr:uid="{00000000-0005-0000-0000-000094020000}"/>
    <cellStyle name="Millares 2 39" xfId="676" xr:uid="{00000000-0005-0000-0000-000095020000}"/>
    <cellStyle name="Millares 2 4" xfId="677" xr:uid="{00000000-0005-0000-0000-000096020000}"/>
    <cellStyle name="Millares 2 40" xfId="678" xr:uid="{00000000-0005-0000-0000-000097020000}"/>
    <cellStyle name="Millares 2 41" xfId="679" xr:uid="{00000000-0005-0000-0000-000098020000}"/>
    <cellStyle name="Millares 2 42" xfId="680" xr:uid="{00000000-0005-0000-0000-000099020000}"/>
    <cellStyle name="Millares 2 43" xfId="681" xr:uid="{00000000-0005-0000-0000-00009A020000}"/>
    <cellStyle name="Millares 2 44" xfId="170" xr:uid="{00000000-0005-0000-0000-00009B020000}"/>
    <cellStyle name="Millares 2 45" xfId="682" xr:uid="{00000000-0005-0000-0000-00009C020000}"/>
    <cellStyle name="Millares 2 46" xfId="683" xr:uid="{00000000-0005-0000-0000-00009D020000}"/>
    <cellStyle name="Millares 2 47" xfId="684" xr:uid="{00000000-0005-0000-0000-00009E020000}"/>
    <cellStyle name="Millares 2 48" xfId="685" xr:uid="{00000000-0005-0000-0000-00009F020000}"/>
    <cellStyle name="Millares 2 49" xfId="686" xr:uid="{00000000-0005-0000-0000-0000A0020000}"/>
    <cellStyle name="Millares 2 5" xfId="687" xr:uid="{00000000-0005-0000-0000-0000A1020000}"/>
    <cellStyle name="Millares 2 50" xfId="688" xr:uid="{00000000-0005-0000-0000-0000A2020000}"/>
    <cellStyle name="Millares 2 51" xfId="689" xr:uid="{00000000-0005-0000-0000-0000A3020000}"/>
    <cellStyle name="Millares 2 52" xfId="690" xr:uid="{00000000-0005-0000-0000-0000A4020000}"/>
    <cellStyle name="Millares 2 53" xfId="691" xr:uid="{00000000-0005-0000-0000-0000A5020000}"/>
    <cellStyle name="Millares 2 54" xfId="692" xr:uid="{00000000-0005-0000-0000-0000A6020000}"/>
    <cellStyle name="Millares 2 55" xfId="693" xr:uid="{00000000-0005-0000-0000-0000A7020000}"/>
    <cellStyle name="Millares 2 56" xfId="694" xr:uid="{00000000-0005-0000-0000-0000A8020000}"/>
    <cellStyle name="Millares 2 57" xfId="695" xr:uid="{00000000-0005-0000-0000-0000A9020000}"/>
    <cellStyle name="Millares 2 58" xfId="696" xr:uid="{00000000-0005-0000-0000-0000AA020000}"/>
    <cellStyle name="Millares 2 59" xfId="697" xr:uid="{00000000-0005-0000-0000-0000AB020000}"/>
    <cellStyle name="Millares 2 6" xfId="698" xr:uid="{00000000-0005-0000-0000-0000AC020000}"/>
    <cellStyle name="Millares 2 60" xfId="699" xr:uid="{00000000-0005-0000-0000-0000AD020000}"/>
    <cellStyle name="Millares 2 61" xfId="700" xr:uid="{00000000-0005-0000-0000-0000AE020000}"/>
    <cellStyle name="Millares 2 62" xfId="701" xr:uid="{00000000-0005-0000-0000-0000AF020000}"/>
    <cellStyle name="Millares 2 63" xfId="702" xr:uid="{00000000-0005-0000-0000-0000B0020000}"/>
    <cellStyle name="Millares 2 64" xfId="703" xr:uid="{00000000-0005-0000-0000-0000B1020000}"/>
    <cellStyle name="Millares 2 65" xfId="704" xr:uid="{00000000-0005-0000-0000-0000B2020000}"/>
    <cellStyle name="Millares 2 66" xfId="705" xr:uid="{00000000-0005-0000-0000-0000B3020000}"/>
    <cellStyle name="Millares 2 67" xfId="706" xr:uid="{00000000-0005-0000-0000-0000B4020000}"/>
    <cellStyle name="Millares 2 68" xfId="707" xr:uid="{00000000-0005-0000-0000-0000B5020000}"/>
    <cellStyle name="Millares 2 69" xfId="708" xr:uid="{00000000-0005-0000-0000-0000B6020000}"/>
    <cellStyle name="Millares 2 7" xfId="709" xr:uid="{00000000-0005-0000-0000-0000B7020000}"/>
    <cellStyle name="Millares 2 70" xfId="710" xr:uid="{00000000-0005-0000-0000-0000B8020000}"/>
    <cellStyle name="Millares 2 71" xfId="711" xr:uid="{00000000-0005-0000-0000-0000B9020000}"/>
    <cellStyle name="Millares 2 72" xfId="712" xr:uid="{00000000-0005-0000-0000-0000BA020000}"/>
    <cellStyle name="Millares 2 73" xfId="713" xr:uid="{00000000-0005-0000-0000-0000BB020000}"/>
    <cellStyle name="Millares 2 74" xfId="714" xr:uid="{00000000-0005-0000-0000-0000BC020000}"/>
    <cellStyle name="Millares 2 75" xfId="173" xr:uid="{00000000-0005-0000-0000-0000BD020000}"/>
    <cellStyle name="Millares 2 76" xfId="715" xr:uid="{00000000-0005-0000-0000-0000BE020000}"/>
    <cellStyle name="Millares 2 77" xfId="640" xr:uid="{00000000-0005-0000-0000-0000BF020000}"/>
    <cellStyle name="Millares 2 77 2" xfId="2188" xr:uid="{00000000-0005-0000-0000-0000C0020000}"/>
    <cellStyle name="Millares 2 8" xfId="716" xr:uid="{00000000-0005-0000-0000-0000C1020000}"/>
    <cellStyle name="Millares 2 9" xfId="717" xr:uid="{00000000-0005-0000-0000-0000C2020000}"/>
    <cellStyle name="Millares 20" xfId="718" xr:uid="{00000000-0005-0000-0000-0000C3020000}"/>
    <cellStyle name="Millares 20 2" xfId="719" xr:uid="{00000000-0005-0000-0000-0000C4020000}"/>
    <cellStyle name="Millares 21" xfId="720" xr:uid="{00000000-0005-0000-0000-0000C5020000}"/>
    <cellStyle name="Millares 21 2" xfId="721" xr:uid="{00000000-0005-0000-0000-0000C6020000}"/>
    <cellStyle name="Millares 22" xfId="722" xr:uid="{00000000-0005-0000-0000-0000C7020000}"/>
    <cellStyle name="Millares 22 2" xfId="723" xr:uid="{00000000-0005-0000-0000-0000C8020000}"/>
    <cellStyle name="Millares 23" xfId="724" xr:uid="{00000000-0005-0000-0000-0000C9020000}"/>
    <cellStyle name="Millares 24" xfId="725" xr:uid="{00000000-0005-0000-0000-0000CA020000}"/>
    <cellStyle name="Millares 25" xfId="726" xr:uid="{00000000-0005-0000-0000-0000CB020000}"/>
    <cellStyle name="Millares 26" xfId="727" xr:uid="{00000000-0005-0000-0000-0000CC020000}"/>
    <cellStyle name="Millares 27" xfId="728" xr:uid="{00000000-0005-0000-0000-0000CD020000}"/>
    <cellStyle name="Millares 28" xfId="729" xr:uid="{00000000-0005-0000-0000-0000CE020000}"/>
    <cellStyle name="Millares 29" xfId="730" xr:uid="{00000000-0005-0000-0000-0000CF020000}"/>
    <cellStyle name="Millares 3" xfId="165" xr:uid="{00000000-0005-0000-0000-0000D0020000}"/>
    <cellStyle name="Millares 3 10" xfId="732" xr:uid="{00000000-0005-0000-0000-0000D1020000}"/>
    <cellStyle name="Millares 3 11" xfId="733" xr:uid="{00000000-0005-0000-0000-0000D2020000}"/>
    <cellStyle name="Millares 3 12" xfId="734" xr:uid="{00000000-0005-0000-0000-0000D3020000}"/>
    <cellStyle name="Millares 3 13" xfId="735" xr:uid="{00000000-0005-0000-0000-0000D4020000}"/>
    <cellStyle name="Millares 3 14" xfId="736" xr:uid="{00000000-0005-0000-0000-0000D5020000}"/>
    <cellStyle name="Millares 3 15" xfId="737" xr:uid="{00000000-0005-0000-0000-0000D6020000}"/>
    <cellStyle name="Millares 3 16" xfId="738" xr:uid="{00000000-0005-0000-0000-0000D7020000}"/>
    <cellStyle name="Millares 3 17" xfId="739" xr:uid="{00000000-0005-0000-0000-0000D8020000}"/>
    <cellStyle name="Millares 3 18" xfId="740" xr:uid="{00000000-0005-0000-0000-0000D9020000}"/>
    <cellStyle name="Millares 3 19" xfId="741" xr:uid="{00000000-0005-0000-0000-0000DA020000}"/>
    <cellStyle name="Millares 3 2" xfId="742" xr:uid="{00000000-0005-0000-0000-0000DB020000}"/>
    <cellStyle name="Millares 3 20" xfId="743" xr:uid="{00000000-0005-0000-0000-0000DC020000}"/>
    <cellStyle name="Millares 3 21" xfId="744" xr:uid="{00000000-0005-0000-0000-0000DD020000}"/>
    <cellStyle name="Millares 3 22" xfId="745" xr:uid="{00000000-0005-0000-0000-0000DE020000}"/>
    <cellStyle name="Millares 3 23" xfId="746" xr:uid="{00000000-0005-0000-0000-0000DF020000}"/>
    <cellStyle name="Millares 3 24" xfId="747" xr:uid="{00000000-0005-0000-0000-0000E0020000}"/>
    <cellStyle name="Millares 3 25" xfId="748" xr:uid="{00000000-0005-0000-0000-0000E1020000}"/>
    <cellStyle name="Millares 3 26" xfId="749" xr:uid="{00000000-0005-0000-0000-0000E2020000}"/>
    <cellStyle name="Millares 3 27" xfId="750" xr:uid="{00000000-0005-0000-0000-0000E3020000}"/>
    <cellStyle name="Millares 3 28" xfId="751" xr:uid="{00000000-0005-0000-0000-0000E4020000}"/>
    <cellStyle name="Millares 3 29" xfId="752" xr:uid="{00000000-0005-0000-0000-0000E5020000}"/>
    <cellStyle name="Millares 3 3" xfId="753" xr:uid="{00000000-0005-0000-0000-0000E6020000}"/>
    <cellStyle name="Millares 3 30" xfId="754" xr:uid="{00000000-0005-0000-0000-0000E7020000}"/>
    <cellStyle name="Millares 3 31" xfId="755" xr:uid="{00000000-0005-0000-0000-0000E8020000}"/>
    <cellStyle name="Millares 3 32" xfId="756" xr:uid="{00000000-0005-0000-0000-0000E9020000}"/>
    <cellStyle name="Millares 3 33" xfId="757" xr:uid="{00000000-0005-0000-0000-0000EA020000}"/>
    <cellStyle name="Millares 3 33 2" xfId="758" xr:uid="{00000000-0005-0000-0000-0000EB020000}"/>
    <cellStyle name="Millares 3 34" xfId="759" xr:uid="{00000000-0005-0000-0000-0000EC020000}"/>
    <cellStyle name="Millares 3 35" xfId="760" xr:uid="{00000000-0005-0000-0000-0000ED020000}"/>
    <cellStyle name="Millares 3 36" xfId="761" xr:uid="{00000000-0005-0000-0000-0000EE020000}"/>
    <cellStyle name="Millares 3 37" xfId="762" xr:uid="{00000000-0005-0000-0000-0000EF020000}"/>
    <cellStyle name="Millares 3 38" xfId="763" xr:uid="{00000000-0005-0000-0000-0000F0020000}"/>
    <cellStyle name="Millares 3 39" xfId="764" xr:uid="{00000000-0005-0000-0000-0000F1020000}"/>
    <cellStyle name="Millares 3 4" xfId="765" xr:uid="{00000000-0005-0000-0000-0000F2020000}"/>
    <cellStyle name="Millares 3 40" xfId="766" xr:uid="{00000000-0005-0000-0000-0000F3020000}"/>
    <cellStyle name="Millares 3 41" xfId="767" xr:uid="{00000000-0005-0000-0000-0000F4020000}"/>
    <cellStyle name="Millares 3 42" xfId="768" xr:uid="{00000000-0005-0000-0000-0000F5020000}"/>
    <cellStyle name="Millares 3 43" xfId="769" xr:uid="{00000000-0005-0000-0000-0000F6020000}"/>
    <cellStyle name="Millares 3 44" xfId="770" xr:uid="{00000000-0005-0000-0000-0000F7020000}"/>
    <cellStyle name="Millares 3 45" xfId="771" xr:uid="{00000000-0005-0000-0000-0000F8020000}"/>
    <cellStyle name="Millares 3 46" xfId="772" xr:uid="{00000000-0005-0000-0000-0000F9020000}"/>
    <cellStyle name="Millares 3 47" xfId="773" xr:uid="{00000000-0005-0000-0000-0000FA020000}"/>
    <cellStyle name="Millares 3 48" xfId="774" xr:uid="{00000000-0005-0000-0000-0000FB020000}"/>
    <cellStyle name="Millares 3 49" xfId="775" xr:uid="{00000000-0005-0000-0000-0000FC020000}"/>
    <cellStyle name="Millares 3 5" xfId="776" xr:uid="{00000000-0005-0000-0000-0000FD020000}"/>
    <cellStyle name="Millares 3 50" xfId="777" xr:uid="{00000000-0005-0000-0000-0000FE020000}"/>
    <cellStyle name="Millares 3 51" xfId="778" xr:uid="{00000000-0005-0000-0000-0000FF020000}"/>
    <cellStyle name="Millares 3 52" xfId="779" xr:uid="{00000000-0005-0000-0000-000000030000}"/>
    <cellStyle name="Millares 3 53" xfId="780" xr:uid="{00000000-0005-0000-0000-000001030000}"/>
    <cellStyle name="Millares 3 54" xfId="781" xr:uid="{00000000-0005-0000-0000-000002030000}"/>
    <cellStyle name="Millares 3 55" xfId="782" xr:uid="{00000000-0005-0000-0000-000003030000}"/>
    <cellStyle name="Millares 3 56" xfId="783" xr:uid="{00000000-0005-0000-0000-000004030000}"/>
    <cellStyle name="Millares 3 57" xfId="784" xr:uid="{00000000-0005-0000-0000-000005030000}"/>
    <cellStyle name="Millares 3 58" xfId="785" xr:uid="{00000000-0005-0000-0000-000006030000}"/>
    <cellStyle name="Millares 3 59" xfId="786" xr:uid="{00000000-0005-0000-0000-000007030000}"/>
    <cellStyle name="Millares 3 6" xfId="787" xr:uid="{00000000-0005-0000-0000-000008030000}"/>
    <cellStyle name="Millares 3 60" xfId="788" xr:uid="{00000000-0005-0000-0000-000009030000}"/>
    <cellStyle name="Millares 3 61" xfId="789" xr:uid="{00000000-0005-0000-0000-00000A030000}"/>
    <cellStyle name="Millares 3 62" xfId="790" xr:uid="{00000000-0005-0000-0000-00000B030000}"/>
    <cellStyle name="Millares 3 63" xfId="791" xr:uid="{00000000-0005-0000-0000-00000C030000}"/>
    <cellStyle name="Millares 3 64" xfId="792" xr:uid="{00000000-0005-0000-0000-00000D030000}"/>
    <cellStyle name="Millares 3 65" xfId="793" xr:uid="{00000000-0005-0000-0000-00000E030000}"/>
    <cellStyle name="Millares 3 66" xfId="794" xr:uid="{00000000-0005-0000-0000-00000F030000}"/>
    <cellStyle name="Millares 3 67" xfId="731" xr:uid="{00000000-0005-0000-0000-000010030000}"/>
    <cellStyle name="Millares 3 7" xfId="795" xr:uid="{00000000-0005-0000-0000-000011030000}"/>
    <cellStyle name="Millares 3 8" xfId="796" xr:uid="{00000000-0005-0000-0000-000012030000}"/>
    <cellStyle name="Millares 3 9" xfId="797" xr:uid="{00000000-0005-0000-0000-000013030000}"/>
    <cellStyle name="Millares 30" xfId="798" xr:uid="{00000000-0005-0000-0000-000014030000}"/>
    <cellStyle name="Millares 31" xfId="799" xr:uid="{00000000-0005-0000-0000-000015030000}"/>
    <cellStyle name="Millares 32" xfId="800" xr:uid="{00000000-0005-0000-0000-000016030000}"/>
    <cellStyle name="Millares 33" xfId="801" xr:uid="{00000000-0005-0000-0000-000017030000}"/>
    <cellStyle name="Millares 34" xfId="802" xr:uid="{00000000-0005-0000-0000-000018030000}"/>
    <cellStyle name="Millares 35" xfId="803" xr:uid="{00000000-0005-0000-0000-000019030000}"/>
    <cellStyle name="Millares 36" xfId="804" xr:uid="{00000000-0005-0000-0000-00001A030000}"/>
    <cellStyle name="Millares 37" xfId="805" xr:uid="{00000000-0005-0000-0000-00001B030000}"/>
    <cellStyle name="Millares 38" xfId="806" xr:uid="{00000000-0005-0000-0000-00001C030000}"/>
    <cellStyle name="Millares 39" xfId="807" xr:uid="{00000000-0005-0000-0000-00001D030000}"/>
    <cellStyle name="Millares 39 2" xfId="2189" xr:uid="{00000000-0005-0000-0000-00001E030000}"/>
    <cellStyle name="Millares 4" xfId="808" xr:uid="{00000000-0005-0000-0000-00001F030000}"/>
    <cellStyle name="Millares 4 2" xfId="809" xr:uid="{00000000-0005-0000-0000-000020030000}"/>
    <cellStyle name="Millares 4 3" xfId="810" xr:uid="{00000000-0005-0000-0000-000021030000}"/>
    <cellStyle name="Millares 4 3 2" xfId="811" xr:uid="{00000000-0005-0000-0000-000022030000}"/>
    <cellStyle name="Millares 4 4" xfId="812" xr:uid="{00000000-0005-0000-0000-000023030000}"/>
    <cellStyle name="Millares 40" xfId="613" xr:uid="{00000000-0005-0000-0000-000024030000}"/>
    <cellStyle name="Millares 41" xfId="813" xr:uid="{00000000-0005-0000-0000-000025030000}"/>
    <cellStyle name="Millares 41 10" xfId="814" xr:uid="{00000000-0005-0000-0000-000026030000}"/>
    <cellStyle name="Millares 41 11" xfId="815" xr:uid="{00000000-0005-0000-0000-000027030000}"/>
    <cellStyle name="Millares 41 12" xfId="816" xr:uid="{00000000-0005-0000-0000-000028030000}"/>
    <cellStyle name="Millares 41 13" xfId="817" xr:uid="{00000000-0005-0000-0000-000029030000}"/>
    <cellStyle name="Millares 41 14" xfId="818" xr:uid="{00000000-0005-0000-0000-00002A030000}"/>
    <cellStyle name="Millares 41 15" xfId="819" xr:uid="{00000000-0005-0000-0000-00002B030000}"/>
    <cellStyle name="Millares 41 16" xfId="820" xr:uid="{00000000-0005-0000-0000-00002C030000}"/>
    <cellStyle name="Millares 41 17" xfId="821" xr:uid="{00000000-0005-0000-0000-00002D030000}"/>
    <cellStyle name="Millares 41 18" xfId="822" xr:uid="{00000000-0005-0000-0000-00002E030000}"/>
    <cellStyle name="Millares 41 19" xfId="823" xr:uid="{00000000-0005-0000-0000-00002F030000}"/>
    <cellStyle name="Millares 41 2" xfId="824" xr:uid="{00000000-0005-0000-0000-000030030000}"/>
    <cellStyle name="Millares 41 2 2" xfId="825" xr:uid="{00000000-0005-0000-0000-000031030000}"/>
    <cellStyle name="Millares 41 20" xfId="826" xr:uid="{00000000-0005-0000-0000-000032030000}"/>
    <cellStyle name="Millares 41 21" xfId="827" xr:uid="{00000000-0005-0000-0000-000033030000}"/>
    <cellStyle name="Millares 41 22" xfId="828" xr:uid="{00000000-0005-0000-0000-000034030000}"/>
    <cellStyle name="Millares 41 23" xfId="829" xr:uid="{00000000-0005-0000-0000-000035030000}"/>
    <cellStyle name="Millares 41 24" xfId="830" xr:uid="{00000000-0005-0000-0000-000036030000}"/>
    <cellStyle name="Millares 41 25" xfId="831" xr:uid="{00000000-0005-0000-0000-000037030000}"/>
    <cellStyle name="Millares 41 26" xfId="832" xr:uid="{00000000-0005-0000-0000-000038030000}"/>
    <cellStyle name="Millares 41 27" xfId="833" xr:uid="{00000000-0005-0000-0000-000039030000}"/>
    <cellStyle name="Millares 41 28" xfId="834" xr:uid="{00000000-0005-0000-0000-00003A030000}"/>
    <cellStyle name="Millares 41 29" xfId="835" xr:uid="{00000000-0005-0000-0000-00003B030000}"/>
    <cellStyle name="Millares 41 3" xfId="836" xr:uid="{00000000-0005-0000-0000-00003C030000}"/>
    <cellStyle name="Millares 41 30" xfId="837" xr:uid="{00000000-0005-0000-0000-00003D030000}"/>
    <cellStyle name="Millares 41 31" xfId="838" xr:uid="{00000000-0005-0000-0000-00003E030000}"/>
    <cellStyle name="Millares 41 32" xfId="839" xr:uid="{00000000-0005-0000-0000-00003F030000}"/>
    <cellStyle name="Millares 41 33" xfId="840" xr:uid="{00000000-0005-0000-0000-000040030000}"/>
    <cellStyle name="Millares 41 4" xfId="841" xr:uid="{00000000-0005-0000-0000-000041030000}"/>
    <cellStyle name="Millares 41 5" xfId="842" xr:uid="{00000000-0005-0000-0000-000042030000}"/>
    <cellStyle name="Millares 41 6" xfId="843" xr:uid="{00000000-0005-0000-0000-000043030000}"/>
    <cellStyle name="Millares 41 7" xfId="844" xr:uid="{00000000-0005-0000-0000-000044030000}"/>
    <cellStyle name="Millares 41 8" xfId="845" xr:uid="{00000000-0005-0000-0000-000045030000}"/>
    <cellStyle name="Millares 41 9" xfId="846" xr:uid="{00000000-0005-0000-0000-000046030000}"/>
    <cellStyle name="Millares 42" xfId="2174" xr:uid="{00000000-0005-0000-0000-000047030000}"/>
    <cellStyle name="Millares 42 2" xfId="2219" xr:uid="{00000000-0005-0000-0000-000048030000}"/>
    <cellStyle name="Millares 43" xfId="2231" xr:uid="{00000000-0005-0000-0000-000049030000}"/>
    <cellStyle name="Millares 44" xfId="2245" xr:uid="{9698183D-2C4B-43AF-93CC-57E75800F14E}"/>
    <cellStyle name="Millares 45" xfId="2250" xr:uid="{653A8755-679D-45E3-B3D1-540AC6677825}"/>
    <cellStyle name="Millares 5" xfId="847" xr:uid="{00000000-0005-0000-0000-00004A030000}"/>
    <cellStyle name="Millares 5 2" xfId="848" xr:uid="{00000000-0005-0000-0000-00004B030000}"/>
    <cellStyle name="Millares 5 3" xfId="849" xr:uid="{00000000-0005-0000-0000-00004C030000}"/>
    <cellStyle name="Millares 5 4" xfId="850" xr:uid="{00000000-0005-0000-0000-00004D030000}"/>
    <cellStyle name="Millares 5 5" xfId="851" xr:uid="{00000000-0005-0000-0000-00004E030000}"/>
    <cellStyle name="Millares 5 5 2" xfId="2190" xr:uid="{00000000-0005-0000-0000-00004F030000}"/>
    <cellStyle name="Millares 6" xfId="852" xr:uid="{00000000-0005-0000-0000-000050030000}"/>
    <cellStyle name="Millares 6 2" xfId="853" xr:uid="{00000000-0005-0000-0000-000051030000}"/>
    <cellStyle name="Millares 7" xfId="854" xr:uid="{00000000-0005-0000-0000-000052030000}"/>
    <cellStyle name="Millares 7 2" xfId="855" xr:uid="{00000000-0005-0000-0000-000053030000}"/>
    <cellStyle name="Millares 7 3" xfId="856" xr:uid="{00000000-0005-0000-0000-000054030000}"/>
    <cellStyle name="Millares 8" xfId="857" xr:uid="{00000000-0005-0000-0000-000055030000}"/>
    <cellStyle name="Millares 8 2" xfId="858" xr:uid="{00000000-0005-0000-0000-000056030000}"/>
    <cellStyle name="Millares 9" xfId="859" xr:uid="{00000000-0005-0000-0000-000057030000}"/>
    <cellStyle name="Millares 9 2" xfId="860" xr:uid="{00000000-0005-0000-0000-000058030000}"/>
    <cellStyle name="Millares 9 3" xfId="861" xr:uid="{00000000-0005-0000-0000-000059030000}"/>
    <cellStyle name="Moneda" xfId="2171" builtinId="4"/>
    <cellStyle name="Moneda [0] 2" xfId="862" xr:uid="{00000000-0005-0000-0000-00005B030000}"/>
    <cellStyle name="Moneda [0] 2 2" xfId="2191" xr:uid="{00000000-0005-0000-0000-00005C030000}"/>
    <cellStyle name="Moneda [0] 2 3" xfId="2249" xr:uid="{E38DD619-D00D-40EC-BD82-881B6570F4DD}"/>
    <cellStyle name="Moneda 10" xfId="863" xr:uid="{00000000-0005-0000-0000-00005D030000}"/>
    <cellStyle name="Moneda 11" xfId="864" xr:uid="{00000000-0005-0000-0000-00005E030000}"/>
    <cellStyle name="Moneda 12" xfId="865" xr:uid="{00000000-0005-0000-0000-00005F030000}"/>
    <cellStyle name="Moneda 13" xfId="866" xr:uid="{00000000-0005-0000-0000-000060030000}"/>
    <cellStyle name="Moneda 13 2" xfId="2192" xr:uid="{00000000-0005-0000-0000-000061030000}"/>
    <cellStyle name="Moneda 14" xfId="867" xr:uid="{00000000-0005-0000-0000-000062030000}"/>
    <cellStyle name="Moneda 14 2" xfId="2193" xr:uid="{00000000-0005-0000-0000-000063030000}"/>
    <cellStyle name="Moneda 15" xfId="2230" xr:uid="{00000000-0005-0000-0000-000064030000}"/>
    <cellStyle name="Moneda 16" xfId="2234" xr:uid="{00000000-0005-0000-0000-000065030000}"/>
    <cellStyle name="Moneda 2" xfId="163" xr:uid="{00000000-0005-0000-0000-000066030000}"/>
    <cellStyle name="Moneda 2 10" xfId="869" xr:uid="{00000000-0005-0000-0000-000067030000}"/>
    <cellStyle name="Moneda 2 11" xfId="870" xr:uid="{00000000-0005-0000-0000-000068030000}"/>
    <cellStyle name="Moneda 2 12" xfId="871" xr:uid="{00000000-0005-0000-0000-000069030000}"/>
    <cellStyle name="Moneda 2 13" xfId="872" xr:uid="{00000000-0005-0000-0000-00006A030000}"/>
    <cellStyle name="Moneda 2 14" xfId="873" xr:uid="{00000000-0005-0000-0000-00006B030000}"/>
    <cellStyle name="Moneda 2 15" xfId="874" xr:uid="{00000000-0005-0000-0000-00006C030000}"/>
    <cellStyle name="Moneda 2 16" xfId="875" xr:uid="{00000000-0005-0000-0000-00006D030000}"/>
    <cellStyle name="Moneda 2 17" xfId="876" xr:uid="{00000000-0005-0000-0000-00006E030000}"/>
    <cellStyle name="Moneda 2 18" xfId="877" xr:uid="{00000000-0005-0000-0000-00006F030000}"/>
    <cellStyle name="Moneda 2 19" xfId="878" xr:uid="{00000000-0005-0000-0000-000070030000}"/>
    <cellStyle name="Moneda 2 2" xfId="879" xr:uid="{00000000-0005-0000-0000-000071030000}"/>
    <cellStyle name="Moneda 2 2 10" xfId="164" xr:uid="{00000000-0005-0000-0000-000072030000}"/>
    <cellStyle name="Moneda 2 2 11" xfId="880" xr:uid="{00000000-0005-0000-0000-000073030000}"/>
    <cellStyle name="Moneda 2 2 12" xfId="881" xr:uid="{00000000-0005-0000-0000-000074030000}"/>
    <cellStyle name="Moneda 2 2 13" xfId="882" xr:uid="{00000000-0005-0000-0000-000075030000}"/>
    <cellStyle name="Moneda 2 2 14" xfId="883" xr:uid="{00000000-0005-0000-0000-000076030000}"/>
    <cellStyle name="Moneda 2 2 15" xfId="884" xr:uid="{00000000-0005-0000-0000-000077030000}"/>
    <cellStyle name="Moneda 2 2 16" xfId="885" xr:uid="{00000000-0005-0000-0000-000078030000}"/>
    <cellStyle name="Moneda 2 2 17" xfId="886" xr:uid="{00000000-0005-0000-0000-000079030000}"/>
    <cellStyle name="Moneda 2 2 18" xfId="887" xr:uid="{00000000-0005-0000-0000-00007A030000}"/>
    <cellStyle name="Moneda 2 2 19" xfId="888" xr:uid="{00000000-0005-0000-0000-00007B030000}"/>
    <cellStyle name="Moneda 2 2 2" xfId="889" xr:uid="{00000000-0005-0000-0000-00007C030000}"/>
    <cellStyle name="Moneda 2 2 2 2" xfId="890" xr:uid="{00000000-0005-0000-0000-00007D030000}"/>
    <cellStyle name="Moneda 2 2 2 3" xfId="891" xr:uid="{00000000-0005-0000-0000-00007E030000}"/>
    <cellStyle name="Moneda 2 2 20" xfId="892" xr:uid="{00000000-0005-0000-0000-00007F030000}"/>
    <cellStyle name="Moneda 2 2 21" xfId="893" xr:uid="{00000000-0005-0000-0000-000080030000}"/>
    <cellStyle name="Moneda 2 2 22" xfId="894" xr:uid="{00000000-0005-0000-0000-000081030000}"/>
    <cellStyle name="Moneda 2 2 23" xfId="895" xr:uid="{00000000-0005-0000-0000-000082030000}"/>
    <cellStyle name="Moneda 2 2 24" xfId="896" xr:uid="{00000000-0005-0000-0000-000083030000}"/>
    <cellStyle name="Moneda 2 2 25" xfId="897" xr:uid="{00000000-0005-0000-0000-000084030000}"/>
    <cellStyle name="Moneda 2 2 26" xfId="898" xr:uid="{00000000-0005-0000-0000-000085030000}"/>
    <cellStyle name="Moneda 2 2 27" xfId="899" xr:uid="{00000000-0005-0000-0000-000086030000}"/>
    <cellStyle name="Moneda 2 2 28" xfId="900" xr:uid="{00000000-0005-0000-0000-000087030000}"/>
    <cellStyle name="Moneda 2 2 29" xfId="901" xr:uid="{00000000-0005-0000-0000-000088030000}"/>
    <cellStyle name="Moneda 2 2 3" xfId="902" xr:uid="{00000000-0005-0000-0000-000089030000}"/>
    <cellStyle name="Moneda 2 2 30" xfId="903" xr:uid="{00000000-0005-0000-0000-00008A030000}"/>
    <cellStyle name="Moneda 2 2 31" xfId="904" xr:uid="{00000000-0005-0000-0000-00008B030000}"/>
    <cellStyle name="Moneda 2 2 32" xfId="905" xr:uid="{00000000-0005-0000-0000-00008C030000}"/>
    <cellStyle name="Moneda 2 2 33" xfId="906" xr:uid="{00000000-0005-0000-0000-00008D030000}"/>
    <cellStyle name="Moneda 2 2 33 2" xfId="907" xr:uid="{00000000-0005-0000-0000-00008E030000}"/>
    <cellStyle name="Moneda 2 2 34" xfId="908" xr:uid="{00000000-0005-0000-0000-00008F030000}"/>
    <cellStyle name="Moneda 2 2 35" xfId="909" xr:uid="{00000000-0005-0000-0000-000090030000}"/>
    <cellStyle name="Moneda 2 2 36" xfId="910" xr:uid="{00000000-0005-0000-0000-000091030000}"/>
    <cellStyle name="Moneda 2 2 37" xfId="911" xr:uid="{00000000-0005-0000-0000-000092030000}"/>
    <cellStyle name="Moneda 2 2 38" xfId="912" xr:uid="{00000000-0005-0000-0000-000093030000}"/>
    <cellStyle name="Moneda 2 2 39" xfId="913" xr:uid="{00000000-0005-0000-0000-000094030000}"/>
    <cellStyle name="Moneda 2 2 4" xfId="914" xr:uid="{00000000-0005-0000-0000-000095030000}"/>
    <cellStyle name="Moneda 2 2 40" xfId="915" xr:uid="{00000000-0005-0000-0000-000096030000}"/>
    <cellStyle name="Moneda 2 2 41" xfId="916" xr:uid="{00000000-0005-0000-0000-000097030000}"/>
    <cellStyle name="Moneda 2 2 42" xfId="917" xr:uid="{00000000-0005-0000-0000-000098030000}"/>
    <cellStyle name="Moneda 2 2 43" xfId="918" xr:uid="{00000000-0005-0000-0000-000099030000}"/>
    <cellStyle name="Moneda 2 2 44" xfId="919" xr:uid="{00000000-0005-0000-0000-00009A030000}"/>
    <cellStyle name="Moneda 2 2 45" xfId="920" xr:uid="{00000000-0005-0000-0000-00009B030000}"/>
    <cellStyle name="Moneda 2 2 46" xfId="921" xr:uid="{00000000-0005-0000-0000-00009C030000}"/>
    <cellStyle name="Moneda 2 2 47" xfId="922" xr:uid="{00000000-0005-0000-0000-00009D030000}"/>
    <cellStyle name="Moneda 2 2 48" xfId="923" xr:uid="{00000000-0005-0000-0000-00009E030000}"/>
    <cellStyle name="Moneda 2 2 49" xfId="924" xr:uid="{00000000-0005-0000-0000-00009F030000}"/>
    <cellStyle name="Moneda 2 2 5" xfId="925" xr:uid="{00000000-0005-0000-0000-0000A0030000}"/>
    <cellStyle name="Moneda 2 2 50" xfId="926" xr:uid="{00000000-0005-0000-0000-0000A1030000}"/>
    <cellStyle name="Moneda 2 2 51" xfId="927" xr:uid="{00000000-0005-0000-0000-0000A2030000}"/>
    <cellStyle name="Moneda 2 2 52" xfId="928" xr:uid="{00000000-0005-0000-0000-0000A3030000}"/>
    <cellStyle name="Moneda 2 2 53" xfId="929" xr:uid="{00000000-0005-0000-0000-0000A4030000}"/>
    <cellStyle name="Moneda 2 2 54" xfId="930" xr:uid="{00000000-0005-0000-0000-0000A5030000}"/>
    <cellStyle name="Moneda 2 2 55" xfId="931" xr:uid="{00000000-0005-0000-0000-0000A6030000}"/>
    <cellStyle name="Moneda 2 2 56" xfId="932" xr:uid="{00000000-0005-0000-0000-0000A7030000}"/>
    <cellStyle name="Moneda 2 2 57" xfId="933" xr:uid="{00000000-0005-0000-0000-0000A8030000}"/>
    <cellStyle name="Moneda 2 2 58" xfId="934" xr:uid="{00000000-0005-0000-0000-0000A9030000}"/>
    <cellStyle name="Moneda 2 2 59" xfId="935" xr:uid="{00000000-0005-0000-0000-0000AA030000}"/>
    <cellStyle name="Moneda 2 2 6" xfId="936" xr:uid="{00000000-0005-0000-0000-0000AB030000}"/>
    <cellStyle name="Moneda 2 2 60" xfId="937" xr:uid="{00000000-0005-0000-0000-0000AC030000}"/>
    <cellStyle name="Moneda 2 2 61" xfId="938" xr:uid="{00000000-0005-0000-0000-0000AD030000}"/>
    <cellStyle name="Moneda 2 2 62" xfId="939" xr:uid="{00000000-0005-0000-0000-0000AE030000}"/>
    <cellStyle name="Moneda 2 2 63" xfId="940" xr:uid="{00000000-0005-0000-0000-0000AF030000}"/>
    <cellStyle name="Moneda 2 2 64" xfId="941" xr:uid="{00000000-0005-0000-0000-0000B0030000}"/>
    <cellStyle name="Moneda 2 2 65" xfId="942" xr:uid="{00000000-0005-0000-0000-0000B1030000}"/>
    <cellStyle name="Moneda 2 2 66" xfId="943" xr:uid="{00000000-0005-0000-0000-0000B2030000}"/>
    <cellStyle name="Moneda 2 2 7" xfId="944" xr:uid="{00000000-0005-0000-0000-0000B3030000}"/>
    <cellStyle name="Moneda 2 2 8" xfId="945" xr:uid="{00000000-0005-0000-0000-0000B4030000}"/>
    <cellStyle name="Moneda 2 2 9" xfId="946" xr:uid="{00000000-0005-0000-0000-0000B5030000}"/>
    <cellStyle name="Moneda 2 20" xfId="947" xr:uid="{00000000-0005-0000-0000-0000B6030000}"/>
    <cellStyle name="Moneda 2 21" xfId="948" xr:uid="{00000000-0005-0000-0000-0000B7030000}"/>
    <cellStyle name="Moneda 2 22" xfId="949" xr:uid="{00000000-0005-0000-0000-0000B8030000}"/>
    <cellStyle name="Moneda 2 23" xfId="950" xr:uid="{00000000-0005-0000-0000-0000B9030000}"/>
    <cellStyle name="Moneda 2 24" xfId="951" xr:uid="{00000000-0005-0000-0000-0000BA030000}"/>
    <cellStyle name="Moneda 2 25" xfId="952" xr:uid="{00000000-0005-0000-0000-0000BB030000}"/>
    <cellStyle name="Moneda 2 26" xfId="953" xr:uid="{00000000-0005-0000-0000-0000BC030000}"/>
    <cellStyle name="Moneda 2 27" xfId="954" xr:uid="{00000000-0005-0000-0000-0000BD030000}"/>
    <cellStyle name="Moneda 2 28" xfId="955" xr:uid="{00000000-0005-0000-0000-0000BE030000}"/>
    <cellStyle name="Moneda 2 29" xfId="956" xr:uid="{00000000-0005-0000-0000-0000BF030000}"/>
    <cellStyle name="Moneda 2 3" xfId="957" xr:uid="{00000000-0005-0000-0000-0000C0030000}"/>
    <cellStyle name="Moneda 2 3 10" xfId="958" xr:uid="{00000000-0005-0000-0000-0000C1030000}"/>
    <cellStyle name="Moneda 2 3 11" xfId="959" xr:uid="{00000000-0005-0000-0000-0000C2030000}"/>
    <cellStyle name="Moneda 2 3 12" xfId="960" xr:uid="{00000000-0005-0000-0000-0000C3030000}"/>
    <cellStyle name="Moneda 2 3 13" xfId="961" xr:uid="{00000000-0005-0000-0000-0000C4030000}"/>
    <cellStyle name="Moneda 2 3 14" xfId="962" xr:uid="{00000000-0005-0000-0000-0000C5030000}"/>
    <cellStyle name="Moneda 2 3 15" xfId="963" xr:uid="{00000000-0005-0000-0000-0000C6030000}"/>
    <cellStyle name="Moneda 2 3 16" xfId="964" xr:uid="{00000000-0005-0000-0000-0000C7030000}"/>
    <cellStyle name="Moneda 2 3 17" xfId="965" xr:uid="{00000000-0005-0000-0000-0000C8030000}"/>
    <cellStyle name="Moneda 2 3 18" xfId="966" xr:uid="{00000000-0005-0000-0000-0000C9030000}"/>
    <cellStyle name="Moneda 2 3 19" xfId="967" xr:uid="{00000000-0005-0000-0000-0000CA030000}"/>
    <cellStyle name="Moneda 2 3 2" xfId="968" xr:uid="{00000000-0005-0000-0000-0000CB030000}"/>
    <cellStyle name="Moneda 2 3 2 2" xfId="969" xr:uid="{00000000-0005-0000-0000-0000CC030000}"/>
    <cellStyle name="Moneda 2 3 20" xfId="970" xr:uid="{00000000-0005-0000-0000-0000CD030000}"/>
    <cellStyle name="Moneda 2 3 21" xfId="971" xr:uid="{00000000-0005-0000-0000-0000CE030000}"/>
    <cellStyle name="Moneda 2 3 22" xfId="972" xr:uid="{00000000-0005-0000-0000-0000CF030000}"/>
    <cellStyle name="Moneda 2 3 23" xfId="973" xr:uid="{00000000-0005-0000-0000-0000D0030000}"/>
    <cellStyle name="Moneda 2 3 24" xfId="974" xr:uid="{00000000-0005-0000-0000-0000D1030000}"/>
    <cellStyle name="Moneda 2 3 25" xfId="975" xr:uid="{00000000-0005-0000-0000-0000D2030000}"/>
    <cellStyle name="Moneda 2 3 26" xfId="976" xr:uid="{00000000-0005-0000-0000-0000D3030000}"/>
    <cellStyle name="Moneda 2 3 27" xfId="977" xr:uid="{00000000-0005-0000-0000-0000D4030000}"/>
    <cellStyle name="Moneda 2 3 28" xfId="978" xr:uid="{00000000-0005-0000-0000-0000D5030000}"/>
    <cellStyle name="Moneda 2 3 29" xfId="979" xr:uid="{00000000-0005-0000-0000-0000D6030000}"/>
    <cellStyle name="Moneda 2 3 3" xfId="980" xr:uid="{00000000-0005-0000-0000-0000D7030000}"/>
    <cellStyle name="Moneda 2 3 30" xfId="981" xr:uid="{00000000-0005-0000-0000-0000D8030000}"/>
    <cellStyle name="Moneda 2 3 31" xfId="982" xr:uid="{00000000-0005-0000-0000-0000D9030000}"/>
    <cellStyle name="Moneda 2 3 32" xfId="983" xr:uid="{00000000-0005-0000-0000-0000DA030000}"/>
    <cellStyle name="Moneda 2 3 33" xfId="984" xr:uid="{00000000-0005-0000-0000-0000DB030000}"/>
    <cellStyle name="Moneda 2 3 4" xfId="985" xr:uid="{00000000-0005-0000-0000-0000DC030000}"/>
    <cellStyle name="Moneda 2 3 5" xfId="986" xr:uid="{00000000-0005-0000-0000-0000DD030000}"/>
    <cellStyle name="Moneda 2 3 6" xfId="987" xr:uid="{00000000-0005-0000-0000-0000DE030000}"/>
    <cellStyle name="Moneda 2 3 7" xfId="988" xr:uid="{00000000-0005-0000-0000-0000DF030000}"/>
    <cellStyle name="Moneda 2 3 8" xfId="989" xr:uid="{00000000-0005-0000-0000-0000E0030000}"/>
    <cellStyle name="Moneda 2 3 9" xfId="990" xr:uid="{00000000-0005-0000-0000-0000E1030000}"/>
    <cellStyle name="Moneda 2 30" xfId="991" xr:uid="{00000000-0005-0000-0000-0000E2030000}"/>
    <cellStyle name="Moneda 2 31" xfId="992" xr:uid="{00000000-0005-0000-0000-0000E3030000}"/>
    <cellStyle name="Moneda 2 32" xfId="993" xr:uid="{00000000-0005-0000-0000-0000E4030000}"/>
    <cellStyle name="Moneda 2 33" xfId="994" xr:uid="{00000000-0005-0000-0000-0000E5030000}"/>
    <cellStyle name="Moneda 2 34" xfId="995" xr:uid="{00000000-0005-0000-0000-0000E6030000}"/>
    <cellStyle name="Moneda 2 35" xfId="996" xr:uid="{00000000-0005-0000-0000-0000E7030000}"/>
    <cellStyle name="Moneda 2 36" xfId="997" xr:uid="{00000000-0005-0000-0000-0000E8030000}"/>
    <cellStyle name="Moneda 2 37" xfId="998" xr:uid="{00000000-0005-0000-0000-0000E9030000}"/>
    <cellStyle name="Moneda 2 38" xfId="999" xr:uid="{00000000-0005-0000-0000-0000EA030000}"/>
    <cellStyle name="Moneda 2 39" xfId="1000" xr:uid="{00000000-0005-0000-0000-0000EB030000}"/>
    <cellStyle name="Moneda 2 4" xfId="1001" xr:uid="{00000000-0005-0000-0000-0000EC030000}"/>
    <cellStyle name="Moneda 2 4 10" xfId="1002" xr:uid="{00000000-0005-0000-0000-0000ED030000}"/>
    <cellStyle name="Moneda 2 4 11" xfId="1003" xr:uid="{00000000-0005-0000-0000-0000EE030000}"/>
    <cellStyle name="Moneda 2 4 12" xfId="1004" xr:uid="{00000000-0005-0000-0000-0000EF030000}"/>
    <cellStyle name="Moneda 2 4 13" xfId="1005" xr:uid="{00000000-0005-0000-0000-0000F0030000}"/>
    <cellStyle name="Moneda 2 4 14" xfId="1006" xr:uid="{00000000-0005-0000-0000-0000F1030000}"/>
    <cellStyle name="Moneda 2 4 15" xfId="1007" xr:uid="{00000000-0005-0000-0000-0000F2030000}"/>
    <cellStyle name="Moneda 2 4 16" xfId="1008" xr:uid="{00000000-0005-0000-0000-0000F3030000}"/>
    <cellStyle name="Moneda 2 4 17" xfId="1009" xr:uid="{00000000-0005-0000-0000-0000F4030000}"/>
    <cellStyle name="Moneda 2 4 18" xfId="1010" xr:uid="{00000000-0005-0000-0000-0000F5030000}"/>
    <cellStyle name="Moneda 2 4 19" xfId="1011" xr:uid="{00000000-0005-0000-0000-0000F6030000}"/>
    <cellStyle name="Moneda 2 4 2" xfId="1012" xr:uid="{00000000-0005-0000-0000-0000F7030000}"/>
    <cellStyle name="Moneda 2 4 2 2" xfId="1013" xr:uid="{00000000-0005-0000-0000-0000F8030000}"/>
    <cellStyle name="Moneda 2 4 20" xfId="1014" xr:uid="{00000000-0005-0000-0000-0000F9030000}"/>
    <cellStyle name="Moneda 2 4 21" xfId="1015" xr:uid="{00000000-0005-0000-0000-0000FA030000}"/>
    <cellStyle name="Moneda 2 4 22" xfId="1016" xr:uid="{00000000-0005-0000-0000-0000FB030000}"/>
    <cellStyle name="Moneda 2 4 23" xfId="1017" xr:uid="{00000000-0005-0000-0000-0000FC030000}"/>
    <cellStyle name="Moneda 2 4 24" xfId="1018" xr:uid="{00000000-0005-0000-0000-0000FD030000}"/>
    <cellStyle name="Moneda 2 4 25" xfId="1019" xr:uid="{00000000-0005-0000-0000-0000FE030000}"/>
    <cellStyle name="Moneda 2 4 26" xfId="1020" xr:uid="{00000000-0005-0000-0000-0000FF030000}"/>
    <cellStyle name="Moneda 2 4 27" xfId="1021" xr:uid="{00000000-0005-0000-0000-000000040000}"/>
    <cellStyle name="Moneda 2 4 28" xfId="1022" xr:uid="{00000000-0005-0000-0000-000001040000}"/>
    <cellStyle name="Moneda 2 4 29" xfId="1023" xr:uid="{00000000-0005-0000-0000-000002040000}"/>
    <cellStyle name="Moneda 2 4 3" xfId="1024" xr:uid="{00000000-0005-0000-0000-000003040000}"/>
    <cellStyle name="Moneda 2 4 30" xfId="1025" xr:uid="{00000000-0005-0000-0000-000004040000}"/>
    <cellStyle name="Moneda 2 4 31" xfId="1026" xr:uid="{00000000-0005-0000-0000-000005040000}"/>
    <cellStyle name="Moneda 2 4 32" xfId="1027" xr:uid="{00000000-0005-0000-0000-000006040000}"/>
    <cellStyle name="Moneda 2 4 33" xfId="1028" xr:uid="{00000000-0005-0000-0000-000007040000}"/>
    <cellStyle name="Moneda 2 4 4" xfId="1029" xr:uid="{00000000-0005-0000-0000-000008040000}"/>
    <cellStyle name="Moneda 2 4 5" xfId="1030" xr:uid="{00000000-0005-0000-0000-000009040000}"/>
    <cellStyle name="Moneda 2 4 6" xfId="1031" xr:uid="{00000000-0005-0000-0000-00000A040000}"/>
    <cellStyle name="Moneda 2 4 7" xfId="1032" xr:uid="{00000000-0005-0000-0000-00000B040000}"/>
    <cellStyle name="Moneda 2 4 8" xfId="1033" xr:uid="{00000000-0005-0000-0000-00000C040000}"/>
    <cellStyle name="Moneda 2 4 9" xfId="1034" xr:uid="{00000000-0005-0000-0000-00000D040000}"/>
    <cellStyle name="Moneda 2 40" xfId="1035" xr:uid="{00000000-0005-0000-0000-00000E040000}"/>
    <cellStyle name="Moneda 2 41" xfId="1036" xr:uid="{00000000-0005-0000-0000-00000F040000}"/>
    <cellStyle name="Moneda 2 42" xfId="1037" xr:uid="{00000000-0005-0000-0000-000010040000}"/>
    <cellStyle name="Moneda 2 43" xfId="1038" xr:uid="{00000000-0005-0000-0000-000011040000}"/>
    <cellStyle name="Moneda 2 44" xfId="1039" xr:uid="{00000000-0005-0000-0000-000012040000}"/>
    <cellStyle name="Moneda 2 45" xfId="1040" xr:uid="{00000000-0005-0000-0000-000013040000}"/>
    <cellStyle name="Moneda 2 46" xfId="1041" xr:uid="{00000000-0005-0000-0000-000014040000}"/>
    <cellStyle name="Moneda 2 47" xfId="1042" xr:uid="{00000000-0005-0000-0000-000015040000}"/>
    <cellStyle name="Moneda 2 48" xfId="1043" xr:uid="{00000000-0005-0000-0000-000016040000}"/>
    <cellStyle name="Moneda 2 49" xfId="1044" xr:uid="{00000000-0005-0000-0000-000017040000}"/>
    <cellStyle name="Moneda 2 5" xfId="1045" xr:uid="{00000000-0005-0000-0000-000018040000}"/>
    <cellStyle name="Moneda 2 5 10" xfId="1046" xr:uid="{00000000-0005-0000-0000-000019040000}"/>
    <cellStyle name="Moneda 2 5 11" xfId="1047" xr:uid="{00000000-0005-0000-0000-00001A040000}"/>
    <cellStyle name="Moneda 2 5 12" xfId="1048" xr:uid="{00000000-0005-0000-0000-00001B040000}"/>
    <cellStyle name="Moneda 2 5 13" xfId="1049" xr:uid="{00000000-0005-0000-0000-00001C040000}"/>
    <cellStyle name="Moneda 2 5 14" xfId="1050" xr:uid="{00000000-0005-0000-0000-00001D040000}"/>
    <cellStyle name="Moneda 2 5 15" xfId="1051" xr:uid="{00000000-0005-0000-0000-00001E040000}"/>
    <cellStyle name="Moneda 2 5 16" xfId="1052" xr:uid="{00000000-0005-0000-0000-00001F040000}"/>
    <cellStyle name="Moneda 2 5 17" xfId="1053" xr:uid="{00000000-0005-0000-0000-000020040000}"/>
    <cellStyle name="Moneda 2 5 18" xfId="1054" xr:uid="{00000000-0005-0000-0000-000021040000}"/>
    <cellStyle name="Moneda 2 5 19" xfId="1055" xr:uid="{00000000-0005-0000-0000-000022040000}"/>
    <cellStyle name="Moneda 2 5 2" xfId="1056" xr:uid="{00000000-0005-0000-0000-000023040000}"/>
    <cellStyle name="Moneda 2 5 2 2" xfId="1057" xr:uid="{00000000-0005-0000-0000-000024040000}"/>
    <cellStyle name="Moneda 2 5 20" xfId="1058" xr:uid="{00000000-0005-0000-0000-000025040000}"/>
    <cellStyle name="Moneda 2 5 21" xfId="1059" xr:uid="{00000000-0005-0000-0000-000026040000}"/>
    <cellStyle name="Moneda 2 5 22" xfId="1060" xr:uid="{00000000-0005-0000-0000-000027040000}"/>
    <cellStyle name="Moneda 2 5 23" xfId="1061" xr:uid="{00000000-0005-0000-0000-000028040000}"/>
    <cellStyle name="Moneda 2 5 24" xfId="1062" xr:uid="{00000000-0005-0000-0000-000029040000}"/>
    <cellStyle name="Moneda 2 5 25" xfId="1063" xr:uid="{00000000-0005-0000-0000-00002A040000}"/>
    <cellStyle name="Moneda 2 5 26" xfId="1064" xr:uid="{00000000-0005-0000-0000-00002B040000}"/>
    <cellStyle name="Moneda 2 5 27" xfId="1065" xr:uid="{00000000-0005-0000-0000-00002C040000}"/>
    <cellStyle name="Moneda 2 5 28" xfId="1066" xr:uid="{00000000-0005-0000-0000-00002D040000}"/>
    <cellStyle name="Moneda 2 5 29" xfId="1067" xr:uid="{00000000-0005-0000-0000-00002E040000}"/>
    <cellStyle name="Moneda 2 5 3" xfId="1068" xr:uid="{00000000-0005-0000-0000-00002F040000}"/>
    <cellStyle name="Moneda 2 5 30" xfId="1069" xr:uid="{00000000-0005-0000-0000-000030040000}"/>
    <cellStyle name="Moneda 2 5 31" xfId="1070" xr:uid="{00000000-0005-0000-0000-000031040000}"/>
    <cellStyle name="Moneda 2 5 32" xfId="1071" xr:uid="{00000000-0005-0000-0000-000032040000}"/>
    <cellStyle name="Moneda 2 5 33" xfId="1072" xr:uid="{00000000-0005-0000-0000-000033040000}"/>
    <cellStyle name="Moneda 2 5 4" xfId="1073" xr:uid="{00000000-0005-0000-0000-000034040000}"/>
    <cellStyle name="Moneda 2 5 5" xfId="1074" xr:uid="{00000000-0005-0000-0000-000035040000}"/>
    <cellStyle name="Moneda 2 5 6" xfId="1075" xr:uid="{00000000-0005-0000-0000-000036040000}"/>
    <cellStyle name="Moneda 2 5 7" xfId="1076" xr:uid="{00000000-0005-0000-0000-000037040000}"/>
    <cellStyle name="Moneda 2 5 8" xfId="1077" xr:uid="{00000000-0005-0000-0000-000038040000}"/>
    <cellStyle name="Moneda 2 5 9" xfId="1078" xr:uid="{00000000-0005-0000-0000-000039040000}"/>
    <cellStyle name="Moneda 2 50" xfId="1079" xr:uid="{00000000-0005-0000-0000-00003A040000}"/>
    <cellStyle name="Moneda 2 51" xfId="1080" xr:uid="{00000000-0005-0000-0000-00003B040000}"/>
    <cellStyle name="Moneda 2 52" xfId="1081" xr:uid="{00000000-0005-0000-0000-00003C040000}"/>
    <cellStyle name="Moneda 2 53" xfId="1082" xr:uid="{00000000-0005-0000-0000-00003D040000}"/>
    <cellStyle name="Moneda 2 54" xfId="1083" xr:uid="{00000000-0005-0000-0000-00003E040000}"/>
    <cellStyle name="Moneda 2 55" xfId="1084" xr:uid="{00000000-0005-0000-0000-00003F040000}"/>
    <cellStyle name="Moneda 2 56" xfId="1085" xr:uid="{00000000-0005-0000-0000-000040040000}"/>
    <cellStyle name="Moneda 2 57" xfId="1086" xr:uid="{00000000-0005-0000-0000-000041040000}"/>
    <cellStyle name="Moneda 2 58" xfId="1087" xr:uid="{00000000-0005-0000-0000-000042040000}"/>
    <cellStyle name="Moneda 2 59" xfId="1088" xr:uid="{00000000-0005-0000-0000-000043040000}"/>
    <cellStyle name="Moneda 2 6" xfId="1089" xr:uid="{00000000-0005-0000-0000-000044040000}"/>
    <cellStyle name="Moneda 2 6 2" xfId="1090" xr:uid="{00000000-0005-0000-0000-000045040000}"/>
    <cellStyle name="Moneda 2 6 2 2" xfId="1091" xr:uid="{00000000-0005-0000-0000-000046040000}"/>
    <cellStyle name="Moneda 2 60" xfId="1092" xr:uid="{00000000-0005-0000-0000-000047040000}"/>
    <cellStyle name="Moneda 2 61" xfId="1093" xr:uid="{00000000-0005-0000-0000-000048040000}"/>
    <cellStyle name="Moneda 2 62" xfId="1094" xr:uid="{00000000-0005-0000-0000-000049040000}"/>
    <cellStyle name="Moneda 2 63" xfId="1095" xr:uid="{00000000-0005-0000-0000-00004A040000}"/>
    <cellStyle name="Moneda 2 64" xfId="1096" xr:uid="{00000000-0005-0000-0000-00004B040000}"/>
    <cellStyle name="Moneda 2 65" xfId="1097" xr:uid="{00000000-0005-0000-0000-00004C040000}"/>
    <cellStyle name="Moneda 2 66" xfId="1098" xr:uid="{00000000-0005-0000-0000-00004D040000}"/>
    <cellStyle name="Moneda 2 67" xfId="1099" xr:uid="{00000000-0005-0000-0000-00004E040000}"/>
    <cellStyle name="Moneda 2 68" xfId="1100" xr:uid="{00000000-0005-0000-0000-00004F040000}"/>
    <cellStyle name="Moneda 2 69" xfId="868" xr:uid="{00000000-0005-0000-0000-000050040000}"/>
    <cellStyle name="Moneda 2 7" xfId="1101" xr:uid="{00000000-0005-0000-0000-000051040000}"/>
    <cellStyle name="Moneda 2 7 2" xfId="1102" xr:uid="{00000000-0005-0000-0000-000052040000}"/>
    <cellStyle name="Moneda 2 70" xfId="2177" xr:uid="{00000000-0005-0000-0000-000053040000}"/>
    <cellStyle name="Moneda 2 71" xfId="2247" xr:uid="{8E9EF6C6-9921-42A0-96B5-7E05DD73839C}"/>
    <cellStyle name="Moneda 2 8" xfId="1103" xr:uid="{00000000-0005-0000-0000-000054040000}"/>
    <cellStyle name="Moneda 2 9" xfId="1104" xr:uid="{00000000-0005-0000-0000-000055040000}"/>
    <cellStyle name="Moneda 3" xfId="168" xr:uid="{00000000-0005-0000-0000-000056040000}"/>
    <cellStyle name="Moneda 3 10" xfId="1106" xr:uid="{00000000-0005-0000-0000-000057040000}"/>
    <cellStyle name="Moneda 3 11" xfId="1107" xr:uid="{00000000-0005-0000-0000-000058040000}"/>
    <cellStyle name="Moneda 3 12" xfId="1108" xr:uid="{00000000-0005-0000-0000-000059040000}"/>
    <cellStyle name="Moneda 3 13" xfId="1109" xr:uid="{00000000-0005-0000-0000-00005A040000}"/>
    <cellStyle name="Moneda 3 14" xfId="1110" xr:uid="{00000000-0005-0000-0000-00005B040000}"/>
    <cellStyle name="Moneda 3 15" xfId="1111" xr:uid="{00000000-0005-0000-0000-00005C040000}"/>
    <cellStyle name="Moneda 3 16" xfId="1112" xr:uid="{00000000-0005-0000-0000-00005D040000}"/>
    <cellStyle name="Moneda 3 17" xfId="1113" xr:uid="{00000000-0005-0000-0000-00005E040000}"/>
    <cellStyle name="Moneda 3 18" xfId="1114" xr:uid="{00000000-0005-0000-0000-00005F040000}"/>
    <cellStyle name="Moneda 3 19" xfId="1115" xr:uid="{00000000-0005-0000-0000-000060040000}"/>
    <cellStyle name="Moneda 3 2" xfId="1116" xr:uid="{00000000-0005-0000-0000-000061040000}"/>
    <cellStyle name="Moneda 3 2 10" xfId="1117" xr:uid="{00000000-0005-0000-0000-000062040000}"/>
    <cellStyle name="Moneda 3 2 11" xfId="1118" xr:uid="{00000000-0005-0000-0000-000063040000}"/>
    <cellStyle name="Moneda 3 2 12" xfId="1119" xr:uid="{00000000-0005-0000-0000-000064040000}"/>
    <cellStyle name="Moneda 3 2 13" xfId="1120" xr:uid="{00000000-0005-0000-0000-000065040000}"/>
    <cellStyle name="Moneda 3 2 14" xfId="1121" xr:uid="{00000000-0005-0000-0000-000066040000}"/>
    <cellStyle name="Moneda 3 2 15" xfId="1122" xr:uid="{00000000-0005-0000-0000-000067040000}"/>
    <cellStyle name="Moneda 3 2 16" xfId="1123" xr:uid="{00000000-0005-0000-0000-000068040000}"/>
    <cellStyle name="Moneda 3 2 17" xfId="1124" xr:uid="{00000000-0005-0000-0000-000069040000}"/>
    <cellStyle name="Moneda 3 2 18" xfId="1125" xr:uid="{00000000-0005-0000-0000-00006A040000}"/>
    <cellStyle name="Moneda 3 2 19" xfId="1126" xr:uid="{00000000-0005-0000-0000-00006B040000}"/>
    <cellStyle name="Moneda 3 2 2" xfId="1127" xr:uid="{00000000-0005-0000-0000-00006C040000}"/>
    <cellStyle name="Moneda 3 2 2 2" xfId="1128" xr:uid="{00000000-0005-0000-0000-00006D040000}"/>
    <cellStyle name="Moneda 3 2 2 3" xfId="1129" xr:uid="{00000000-0005-0000-0000-00006E040000}"/>
    <cellStyle name="Moneda 3 2 20" xfId="1130" xr:uid="{00000000-0005-0000-0000-00006F040000}"/>
    <cellStyle name="Moneda 3 2 21" xfId="1131" xr:uid="{00000000-0005-0000-0000-000070040000}"/>
    <cellStyle name="Moneda 3 2 22" xfId="1132" xr:uid="{00000000-0005-0000-0000-000071040000}"/>
    <cellStyle name="Moneda 3 2 23" xfId="1133" xr:uid="{00000000-0005-0000-0000-000072040000}"/>
    <cellStyle name="Moneda 3 2 24" xfId="1134" xr:uid="{00000000-0005-0000-0000-000073040000}"/>
    <cellStyle name="Moneda 3 2 25" xfId="1135" xr:uid="{00000000-0005-0000-0000-000074040000}"/>
    <cellStyle name="Moneda 3 2 26" xfId="1136" xr:uid="{00000000-0005-0000-0000-000075040000}"/>
    <cellStyle name="Moneda 3 2 27" xfId="1137" xr:uid="{00000000-0005-0000-0000-000076040000}"/>
    <cellStyle name="Moneda 3 2 28" xfId="1138" xr:uid="{00000000-0005-0000-0000-000077040000}"/>
    <cellStyle name="Moneda 3 2 29" xfId="1139" xr:uid="{00000000-0005-0000-0000-000078040000}"/>
    <cellStyle name="Moneda 3 2 3" xfId="1140" xr:uid="{00000000-0005-0000-0000-000079040000}"/>
    <cellStyle name="Moneda 3 2 3 2" xfId="1141" xr:uid="{00000000-0005-0000-0000-00007A040000}"/>
    <cellStyle name="Moneda 3 2 3 3" xfId="1142" xr:uid="{00000000-0005-0000-0000-00007B040000}"/>
    <cellStyle name="Moneda 3 2 30" xfId="1143" xr:uid="{00000000-0005-0000-0000-00007C040000}"/>
    <cellStyle name="Moneda 3 2 31" xfId="1144" xr:uid="{00000000-0005-0000-0000-00007D040000}"/>
    <cellStyle name="Moneda 3 2 32" xfId="1145" xr:uid="{00000000-0005-0000-0000-00007E040000}"/>
    <cellStyle name="Moneda 3 2 33" xfId="1146" xr:uid="{00000000-0005-0000-0000-00007F040000}"/>
    <cellStyle name="Moneda 3 2 34" xfId="1147" xr:uid="{00000000-0005-0000-0000-000080040000}"/>
    <cellStyle name="Moneda 3 2 35" xfId="1148" xr:uid="{00000000-0005-0000-0000-000081040000}"/>
    <cellStyle name="Moneda 3 2 36" xfId="1149" xr:uid="{00000000-0005-0000-0000-000082040000}"/>
    <cellStyle name="Moneda 3 2 37" xfId="1150" xr:uid="{00000000-0005-0000-0000-000083040000}"/>
    <cellStyle name="Moneda 3 2 38" xfId="1151" xr:uid="{00000000-0005-0000-0000-000084040000}"/>
    <cellStyle name="Moneda 3 2 39" xfId="1152" xr:uid="{00000000-0005-0000-0000-000085040000}"/>
    <cellStyle name="Moneda 3 2 4" xfId="1153" xr:uid="{00000000-0005-0000-0000-000086040000}"/>
    <cellStyle name="Moneda 3 2 4 2" xfId="1154" xr:uid="{00000000-0005-0000-0000-000087040000}"/>
    <cellStyle name="Moneda 3 2 4 3" xfId="1155" xr:uid="{00000000-0005-0000-0000-000088040000}"/>
    <cellStyle name="Moneda 3 2 40" xfId="1156" xr:uid="{00000000-0005-0000-0000-000089040000}"/>
    <cellStyle name="Moneda 3 2 41" xfId="1157" xr:uid="{00000000-0005-0000-0000-00008A040000}"/>
    <cellStyle name="Moneda 3 2 42" xfId="1158" xr:uid="{00000000-0005-0000-0000-00008B040000}"/>
    <cellStyle name="Moneda 3 2 43" xfId="1159" xr:uid="{00000000-0005-0000-0000-00008C040000}"/>
    <cellStyle name="Moneda 3 2 44" xfId="1160" xr:uid="{00000000-0005-0000-0000-00008D040000}"/>
    <cellStyle name="Moneda 3 2 45" xfId="1161" xr:uid="{00000000-0005-0000-0000-00008E040000}"/>
    <cellStyle name="Moneda 3 2 46" xfId="1162" xr:uid="{00000000-0005-0000-0000-00008F040000}"/>
    <cellStyle name="Moneda 3 2 47" xfId="1163" xr:uid="{00000000-0005-0000-0000-000090040000}"/>
    <cellStyle name="Moneda 3 2 48" xfId="1164" xr:uid="{00000000-0005-0000-0000-000091040000}"/>
    <cellStyle name="Moneda 3 2 49" xfId="1165" xr:uid="{00000000-0005-0000-0000-000092040000}"/>
    <cellStyle name="Moneda 3 2 5" xfId="1166" xr:uid="{00000000-0005-0000-0000-000093040000}"/>
    <cellStyle name="Moneda 3 2 50" xfId="1167" xr:uid="{00000000-0005-0000-0000-000094040000}"/>
    <cellStyle name="Moneda 3 2 51" xfId="1168" xr:uid="{00000000-0005-0000-0000-000095040000}"/>
    <cellStyle name="Moneda 3 2 52" xfId="1169" xr:uid="{00000000-0005-0000-0000-000096040000}"/>
    <cellStyle name="Moneda 3 2 53" xfId="1170" xr:uid="{00000000-0005-0000-0000-000097040000}"/>
    <cellStyle name="Moneda 3 2 54" xfId="1171" xr:uid="{00000000-0005-0000-0000-000098040000}"/>
    <cellStyle name="Moneda 3 2 55" xfId="1172" xr:uid="{00000000-0005-0000-0000-000099040000}"/>
    <cellStyle name="Moneda 3 2 56" xfId="1173" xr:uid="{00000000-0005-0000-0000-00009A040000}"/>
    <cellStyle name="Moneda 3 2 57" xfId="1174" xr:uid="{00000000-0005-0000-0000-00009B040000}"/>
    <cellStyle name="Moneda 3 2 58" xfId="1175" xr:uid="{00000000-0005-0000-0000-00009C040000}"/>
    <cellStyle name="Moneda 3 2 59" xfId="1176" xr:uid="{00000000-0005-0000-0000-00009D040000}"/>
    <cellStyle name="Moneda 3 2 6" xfId="1177" xr:uid="{00000000-0005-0000-0000-00009E040000}"/>
    <cellStyle name="Moneda 3 2 60" xfId="1178" xr:uid="{00000000-0005-0000-0000-00009F040000}"/>
    <cellStyle name="Moneda 3 2 61" xfId="1179" xr:uid="{00000000-0005-0000-0000-0000A0040000}"/>
    <cellStyle name="Moneda 3 2 62" xfId="1180" xr:uid="{00000000-0005-0000-0000-0000A1040000}"/>
    <cellStyle name="Moneda 3 2 63" xfId="1181" xr:uid="{00000000-0005-0000-0000-0000A2040000}"/>
    <cellStyle name="Moneda 3 2 64" xfId="1182" xr:uid="{00000000-0005-0000-0000-0000A3040000}"/>
    <cellStyle name="Moneda 3 2 65" xfId="1183" xr:uid="{00000000-0005-0000-0000-0000A4040000}"/>
    <cellStyle name="Moneda 3 2 7" xfId="1184" xr:uid="{00000000-0005-0000-0000-0000A5040000}"/>
    <cellStyle name="Moneda 3 2 8" xfId="1185" xr:uid="{00000000-0005-0000-0000-0000A6040000}"/>
    <cellStyle name="Moneda 3 2 9" xfId="1186" xr:uid="{00000000-0005-0000-0000-0000A7040000}"/>
    <cellStyle name="Moneda 3 20" xfId="1187" xr:uid="{00000000-0005-0000-0000-0000A8040000}"/>
    <cellStyle name="Moneda 3 21" xfId="1188" xr:uid="{00000000-0005-0000-0000-0000A9040000}"/>
    <cellStyle name="Moneda 3 22" xfId="1189" xr:uid="{00000000-0005-0000-0000-0000AA040000}"/>
    <cellStyle name="Moneda 3 23" xfId="1190" xr:uid="{00000000-0005-0000-0000-0000AB040000}"/>
    <cellStyle name="Moneda 3 24" xfId="1191" xr:uid="{00000000-0005-0000-0000-0000AC040000}"/>
    <cellStyle name="Moneda 3 25" xfId="1192" xr:uid="{00000000-0005-0000-0000-0000AD040000}"/>
    <cellStyle name="Moneda 3 26" xfId="1193" xr:uid="{00000000-0005-0000-0000-0000AE040000}"/>
    <cellStyle name="Moneda 3 27" xfId="1194" xr:uid="{00000000-0005-0000-0000-0000AF040000}"/>
    <cellStyle name="Moneda 3 28" xfId="1195" xr:uid="{00000000-0005-0000-0000-0000B0040000}"/>
    <cellStyle name="Moneda 3 29" xfId="1196" xr:uid="{00000000-0005-0000-0000-0000B1040000}"/>
    <cellStyle name="Moneda 3 3" xfId="1197" xr:uid="{00000000-0005-0000-0000-0000B2040000}"/>
    <cellStyle name="Moneda 3 3 10" xfId="1198" xr:uid="{00000000-0005-0000-0000-0000B3040000}"/>
    <cellStyle name="Moneda 3 3 11" xfId="1199" xr:uid="{00000000-0005-0000-0000-0000B4040000}"/>
    <cellStyle name="Moneda 3 3 12" xfId="1200" xr:uid="{00000000-0005-0000-0000-0000B5040000}"/>
    <cellStyle name="Moneda 3 3 13" xfId="1201" xr:uid="{00000000-0005-0000-0000-0000B6040000}"/>
    <cellStyle name="Moneda 3 3 14" xfId="1202" xr:uid="{00000000-0005-0000-0000-0000B7040000}"/>
    <cellStyle name="Moneda 3 3 15" xfId="1203" xr:uid="{00000000-0005-0000-0000-0000B8040000}"/>
    <cellStyle name="Moneda 3 3 16" xfId="1204" xr:uid="{00000000-0005-0000-0000-0000B9040000}"/>
    <cellStyle name="Moneda 3 3 17" xfId="1205" xr:uid="{00000000-0005-0000-0000-0000BA040000}"/>
    <cellStyle name="Moneda 3 3 18" xfId="1206" xr:uid="{00000000-0005-0000-0000-0000BB040000}"/>
    <cellStyle name="Moneda 3 3 19" xfId="1207" xr:uid="{00000000-0005-0000-0000-0000BC040000}"/>
    <cellStyle name="Moneda 3 3 2" xfId="1208" xr:uid="{00000000-0005-0000-0000-0000BD040000}"/>
    <cellStyle name="Moneda 3 3 2 2" xfId="1209" xr:uid="{00000000-0005-0000-0000-0000BE040000}"/>
    <cellStyle name="Moneda 3 3 2 3" xfId="1210" xr:uid="{00000000-0005-0000-0000-0000BF040000}"/>
    <cellStyle name="Moneda 3 3 20" xfId="1211" xr:uid="{00000000-0005-0000-0000-0000C0040000}"/>
    <cellStyle name="Moneda 3 3 21" xfId="1212" xr:uid="{00000000-0005-0000-0000-0000C1040000}"/>
    <cellStyle name="Moneda 3 3 22" xfId="1213" xr:uid="{00000000-0005-0000-0000-0000C2040000}"/>
    <cellStyle name="Moneda 3 3 23" xfId="1214" xr:uid="{00000000-0005-0000-0000-0000C3040000}"/>
    <cellStyle name="Moneda 3 3 24" xfId="1215" xr:uid="{00000000-0005-0000-0000-0000C4040000}"/>
    <cellStyle name="Moneda 3 3 25" xfId="1216" xr:uid="{00000000-0005-0000-0000-0000C5040000}"/>
    <cellStyle name="Moneda 3 3 26" xfId="1217" xr:uid="{00000000-0005-0000-0000-0000C6040000}"/>
    <cellStyle name="Moneda 3 3 27" xfId="1218" xr:uid="{00000000-0005-0000-0000-0000C7040000}"/>
    <cellStyle name="Moneda 3 3 28" xfId="1219" xr:uid="{00000000-0005-0000-0000-0000C8040000}"/>
    <cellStyle name="Moneda 3 3 29" xfId="1220" xr:uid="{00000000-0005-0000-0000-0000C9040000}"/>
    <cellStyle name="Moneda 3 3 3" xfId="1221" xr:uid="{00000000-0005-0000-0000-0000CA040000}"/>
    <cellStyle name="Moneda 3 3 30" xfId="1222" xr:uid="{00000000-0005-0000-0000-0000CB040000}"/>
    <cellStyle name="Moneda 3 3 31" xfId="1223" xr:uid="{00000000-0005-0000-0000-0000CC040000}"/>
    <cellStyle name="Moneda 3 3 32" xfId="1224" xr:uid="{00000000-0005-0000-0000-0000CD040000}"/>
    <cellStyle name="Moneda 3 3 33" xfId="1225" xr:uid="{00000000-0005-0000-0000-0000CE040000}"/>
    <cellStyle name="Moneda 3 3 34" xfId="1226" xr:uid="{00000000-0005-0000-0000-0000CF040000}"/>
    <cellStyle name="Moneda 3 3 35" xfId="1227" xr:uid="{00000000-0005-0000-0000-0000D0040000}"/>
    <cellStyle name="Moneda 3 3 36" xfId="1228" xr:uid="{00000000-0005-0000-0000-0000D1040000}"/>
    <cellStyle name="Moneda 3 3 37" xfId="1229" xr:uid="{00000000-0005-0000-0000-0000D2040000}"/>
    <cellStyle name="Moneda 3 3 38" xfId="1230" xr:uid="{00000000-0005-0000-0000-0000D3040000}"/>
    <cellStyle name="Moneda 3 3 39" xfId="1231" xr:uid="{00000000-0005-0000-0000-0000D4040000}"/>
    <cellStyle name="Moneda 3 3 4" xfId="1232" xr:uid="{00000000-0005-0000-0000-0000D5040000}"/>
    <cellStyle name="Moneda 3 3 40" xfId="1233" xr:uid="{00000000-0005-0000-0000-0000D6040000}"/>
    <cellStyle name="Moneda 3 3 41" xfId="1234" xr:uid="{00000000-0005-0000-0000-0000D7040000}"/>
    <cellStyle name="Moneda 3 3 42" xfId="1235" xr:uid="{00000000-0005-0000-0000-0000D8040000}"/>
    <cellStyle name="Moneda 3 3 43" xfId="1236" xr:uid="{00000000-0005-0000-0000-0000D9040000}"/>
    <cellStyle name="Moneda 3 3 44" xfId="1237" xr:uid="{00000000-0005-0000-0000-0000DA040000}"/>
    <cellStyle name="Moneda 3 3 45" xfId="1238" xr:uid="{00000000-0005-0000-0000-0000DB040000}"/>
    <cellStyle name="Moneda 3 3 46" xfId="1239" xr:uid="{00000000-0005-0000-0000-0000DC040000}"/>
    <cellStyle name="Moneda 3 3 47" xfId="1240" xr:uid="{00000000-0005-0000-0000-0000DD040000}"/>
    <cellStyle name="Moneda 3 3 48" xfId="1241" xr:uid="{00000000-0005-0000-0000-0000DE040000}"/>
    <cellStyle name="Moneda 3 3 49" xfId="1242" xr:uid="{00000000-0005-0000-0000-0000DF040000}"/>
    <cellStyle name="Moneda 3 3 5" xfId="1243" xr:uid="{00000000-0005-0000-0000-0000E0040000}"/>
    <cellStyle name="Moneda 3 3 50" xfId="1244" xr:uid="{00000000-0005-0000-0000-0000E1040000}"/>
    <cellStyle name="Moneda 3 3 51" xfId="1245" xr:uid="{00000000-0005-0000-0000-0000E2040000}"/>
    <cellStyle name="Moneda 3 3 52" xfId="1246" xr:uid="{00000000-0005-0000-0000-0000E3040000}"/>
    <cellStyle name="Moneda 3 3 53" xfId="1247" xr:uid="{00000000-0005-0000-0000-0000E4040000}"/>
    <cellStyle name="Moneda 3 3 54" xfId="1248" xr:uid="{00000000-0005-0000-0000-0000E5040000}"/>
    <cellStyle name="Moneda 3 3 55" xfId="1249" xr:uid="{00000000-0005-0000-0000-0000E6040000}"/>
    <cellStyle name="Moneda 3 3 56" xfId="1250" xr:uid="{00000000-0005-0000-0000-0000E7040000}"/>
    <cellStyle name="Moneda 3 3 57" xfId="1251" xr:uid="{00000000-0005-0000-0000-0000E8040000}"/>
    <cellStyle name="Moneda 3 3 58" xfId="1252" xr:uid="{00000000-0005-0000-0000-0000E9040000}"/>
    <cellStyle name="Moneda 3 3 59" xfId="1253" xr:uid="{00000000-0005-0000-0000-0000EA040000}"/>
    <cellStyle name="Moneda 3 3 6" xfId="1254" xr:uid="{00000000-0005-0000-0000-0000EB040000}"/>
    <cellStyle name="Moneda 3 3 60" xfId="1255" xr:uid="{00000000-0005-0000-0000-0000EC040000}"/>
    <cellStyle name="Moneda 3 3 61" xfId="1256" xr:uid="{00000000-0005-0000-0000-0000ED040000}"/>
    <cellStyle name="Moneda 3 3 62" xfId="1257" xr:uid="{00000000-0005-0000-0000-0000EE040000}"/>
    <cellStyle name="Moneda 3 3 63" xfId="1258" xr:uid="{00000000-0005-0000-0000-0000EF040000}"/>
    <cellStyle name="Moneda 3 3 64" xfId="1259" xr:uid="{00000000-0005-0000-0000-0000F0040000}"/>
    <cellStyle name="Moneda 3 3 65" xfId="1260" xr:uid="{00000000-0005-0000-0000-0000F1040000}"/>
    <cellStyle name="Moneda 3 3 7" xfId="1261" xr:uid="{00000000-0005-0000-0000-0000F2040000}"/>
    <cellStyle name="Moneda 3 3 8" xfId="1262" xr:uid="{00000000-0005-0000-0000-0000F3040000}"/>
    <cellStyle name="Moneda 3 3 9" xfId="1263" xr:uid="{00000000-0005-0000-0000-0000F4040000}"/>
    <cellStyle name="Moneda 3 30" xfId="1264" xr:uid="{00000000-0005-0000-0000-0000F5040000}"/>
    <cellStyle name="Moneda 3 31" xfId="1265" xr:uid="{00000000-0005-0000-0000-0000F6040000}"/>
    <cellStyle name="Moneda 3 32" xfId="1266" xr:uid="{00000000-0005-0000-0000-0000F7040000}"/>
    <cellStyle name="Moneda 3 33" xfId="1267" xr:uid="{00000000-0005-0000-0000-0000F8040000}"/>
    <cellStyle name="Moneda 3 34" xfId="1268" xr:uid="{00000000-0005-0000-0000-0000F9040000}"/>
    <cellStyle name="Moneda 3 35" xfId="1269" xr:uid="{00000000-0005-0000-0000-0000FA040000}"/>
    <cellStyle name="Moneda 3 36" xfId="1270" xr:uid="{00000000-0005-0000-0000-0000FB040000}"/>
    <cellStyle name="Moneda 3 36 2" xfId="1271" xr:uid="{00000000-0005-0000-0000-0000FC040000}"/>
    <cellStyle name="Moneda 3 37" xfId="1272" xr:uid="{00000000-0005-0000-0000-0000FD040000}"/>
    <cellStyle name="Moneda 3 38" xfId="1273" xr:uid="{00000000-0005-0000-0000-0000FE040000}"/>
    <cellStyle name="Moneda 3 39" xfId="1274" xr:uid="{00000000-0005-0000-0000-0000FF040000}"/>
    <cellStyle name="Moneda 3 4" xfId="1275" xr:uid="{00000000-0005-0000-0000-000000050000}"/>
    <cellStyle name="Moneda 3 4 10" xfId="1276" xr:uid="{00000000-0005-0000-0000-000001050000}"/>
    <cellStyle name="Moneda 3 4 11" xfId="1277" xr:uid="{00000000-0005-0000-0000-000002050000}"/>
    <cellStyle name="Moneda 3 4 12" xfId="1278" xr:uid="{00000000-0005-0000-0000-000003050000}"/>
    <cellStyle name="Moneda 3 4 13" xfId="1279" xr:uid="{00000000-0005-0000-0000-000004050000}"/>
    <cellStyle name="Moneda 3 4 14" xfId="1280" xr:uid="{00000000-0005-0000-0000-000005050000}"/>
    <cellStyle name="Moneda 3 4 15" xfId="1281" xr:uid="{00000000-0005-0000-0000-000006050000}"/>
    <cellStyle name="Moneda 3 4 16" xfId="1282" xr:uid="{00000000-0005-0000-0000-000007050000}"/>
    <cellStyle name="Moneda 3 4 17" xfId="1283" xr:uid="{00000000-0005-0000-0000-000008050000}"/>
    <cellStyle name="Moneda 3 4 18" xfId="1284" xr:uid="{00000000-0005-0000-0000-000009050000}"/>
    <cellStyle name="Moneda 3 4 19" xfId="1285" xr:uid="{00000000-0005-0000-0000-00000A050000}"/>
    <cellStyle name="Moneda 3 4 2" xfId="1286" xr:uid="{00000000-0005-0000-0000-00000B050000}"/>
    <cellStyle name="Moneda 3 4 20" xfId="1287" xr:uid="{00000000-0005-0000-0000-00000C050000}"/>
    <cellStyle name="Moneda 3 4 21" xfId="1288" xr:uid="{00000000-0005-0000-0000-00000D050000}"/>
    <cellStyle name="Moneda 3 4 22" xfId="1289" xr:uid="{00000000-0005-0000-0000-00000E050000}"/>
    <cellStyle name="Moneda 3 4 23" xfId="1290" xr:uid="{00000000-0005-0000-0000-00000F050000}"/>
    <cellStyle name="Moneda 3 4 24" xfId="1291" xr:uid="{00000000-0005-0000-0000-000010050000}"/>
    <cellStyle name="Moneda 3 4 25" xfId="1292" xr:uid="{00000000-0005-0000-0000-000011050000}"/>
    <cellStyle name="Moneda 3 4 26" xfId="1293" xr:uid="{00000000-0005-0000-0000-000012050000}"/>
    <cellStyle name="Moneda 3 4 27" xfId="1294" xr:uid="{00000000-0005-0000-0000-000013050000}"/>
    <cellStyle name="Moneda 3 4 28" xfId="1295" xr:uid="{00000000-0005-0000-0000-000014050000}"/>
    <cellStyle name="Moneda 3 4 29" xfId="1296" xr:uid="{00000000-0005-0000-0000-000015050000}"/>
    <cellStyle name="Moneda 3 4 3" xfId="1297" xr:uid="{00000000-0005-0000-0000-000016050000}"/>
    <cellStyle name="Moneda 3 4 30" xfId="1298" xr:uid="{00000000-0005-0000-0000-000017050000}"/>
    <cellStyle name="Moneda 3 4 31" xfId="1299" xr:uid="{00000000-0005-0000-0000-000018050000}"/>
    <cellStyle name="Moneda 3 4 32" xfId="1300" xr:uid="{00000000-0005-0000-0000-000019050000}"/>
    <cellStyle name="Moneda 3 4 33" xfId="1301" xr:uid="{00000000-0005-0000-0000-00001A050000}"/>
    <cellStyle name="Moneda 3 4 34" xfId="1302" xr:uid="{00000000-0005-0000-0000-00001B050000}"/>
    <cellStyle name="Moneda 3 4 35" xfId="1303" xr:uid="{00000000-0005-0000-0000-00001C050000}"/>
    <cellStyle name="Moneda 3 4 36" xfId="1304" xr:uid="{00000000-0005-0000-0000-00001D050000}"/>
    <cellStyle name="Moneda 3 4 37" xfId="1305" xr:uid="{00000000-0005-0000-0000-00001E050000}"/>
    <cellStyle name="Moneda 3 4 38" xfId="1306" xr:uid="{00000000-0005-0000-0000-00001F050000}"/>
    <cellStyle name="Moneda 3 4 39" xfId="1307" xr:uid="{00000000-0005-0000-0000-000020050000}"/>
    <cellStyle name="Moneda 3 4 4" xfId="1308" xr:uid="{00000000-0005-0000-0000-000021050000}"/>
    <cellStyle name="Moneda 3 4 40" xfId="1309" xr:uid="{00000000-0005-0000-0000-000022050000}"/>
    <cellStyle name="Moneda 3 4 41" xfId="1310" xr:uid="{00000000-0005-0000-0000-000023050000}"/>
    <cellStyle name="Moneda 3 4 42" xfId="1311" xr:uid="{00000000-0005-0000-0000-000024050000}"/>
    <cellStyle name="Moneda 3 4 43" xfId="1312" xr:uid="{00000000-0005-0000-0000-000025050000}"/>
    <cellStyle name="Moneda 3 4 44" xfId="1313" xr:uid="{00000000-0005-0000-0000-000026050000}"/>
    <cellStyle name="Moneda 3 4 45" xfId="1314" xr:uid="{00000000-0005-0000-0000-000027050000}"/>
    <cellStyle name="Moneda 3 4 46" xfId="1315" xr:uid="{00000000-0005-0000-0000-000028050000}"/>
    <cellStyle name="Moneda 3 4 47" xfId="1316" xr:uid="{00000000-0005-0000-0000-000029050000}"/>
    <cellStyle name="Moneda 3 4 48" xfId="1317" xr:uid="{00000000-0005-0000-0000-00002A050000}"/>
    <cellStyle name="Moneda 3 4 49" xfId="1318" xr:uid="{00000000-0005-0000-0000-00002B050000}"/>
    <cellStyle name="Moneda 3 4 5" xfId="1319" xr:uid="{00000000-0005-0000-0000-00002C050000}"/>
    <cellStyle name="Moneda 3 4 50" xfId="1320" xr:uid="{00000000-0005-0000-0000-00002D050000}"/>
    <cellStyle name="Moneda 3 4 51" xfId="1321" xr:uid="{00000000-0005-0000-0000-00002E050000}"/>
    <cellStyle name="Moneda 3 4 52" xfId="1322" xr:uid="{00000000-0005-0000-0000-00002F050000}"/>
    <cellStyle name="Moneda 3 4 53" xfId="1323" xr:uid="{00000000-0005-0000-0000-000030050000}"/>
    <cellStyle name="Moneda 3 4 54" xfId="1324" xr:uid="{00000000-0005-0000-0000-000031050000}"/>
    <cellStyle name="Moneda 3 4 55" xfId="1325" xr:uid="{00000000-0005-0000-0000-000032050000}"/>
    <cellStyle name="Moneda 3 4 56" xfId="1326" xr:uid="{00000000-0005-0000-0000-000033050000}"/>
    <cellStyle name="Moneda 3 4 57" xfId="1327" xr:uid="{00000000-0005-0000-0000-000034050000}"/>
    <cellStyle name="Moneda 3 4 58" xfId="1328" xr:uid="{00000000-0005-0000-0000-000035050000}"/>
    <cellStyle name="Moneda 3 4 59" xfId="1329" xr:uid="{00000000-0005-0000-0000-000036050000}"/>
    <cellStyle name="Moneda 3 4 6" xfId="1330" xr:uid="{00000000-0005-0000-0000-000037050000}"/>
    <cellStyle name="Moneda 3 4 60" xfId="1331" xr:uid="{00000000-0005-0000-0000-000038050000}"/>
    <cellStyle name="Moneda 3 4 61" xfId="1332" xr:uid="{00000000-0005-0000-0000-000039050000}"/>
    <cellStyle name="Moneda 3 4 62" xfId="1333" xr:uid="{00000000-0005-0000-0000-00003A050000}"/>
    <cellStyle name="Moneda 3 4 63" xfId="1334" xr:uid="{00000000-0005-0000-0000-00003B050000}"/>
    <cellStyle name="Moneda 3 4 64" xfId="1335" xr:uid="{00000000-0005-0000-0000-00003C050000}"/>
    <cellStyle name="Moneda 3 4 65" xfId="1336" xr:uid="{00000000-0005-0000-0000-00003D050000}"/>
    <cellStyle name="Moneda 3 4 7" xfId="1337" xr:uid="{00000000-0005-0000-0000-00003E050000}"/>
    <cellStyle name="Moneda 3 4 8" xfId="1338" xr:uid="{00000000-0005-0000-0000-00003F050000}"/>
    <cellStyle name="Moneda 3 4 9" xfId="1339" xr:uid="{00000000-0005-0000-0000-000040050000}"/>
    <cellStyle name="Moneda 3 40" xfId="1340" xr:uid="{00000000-0005-0000-0000-000041050000}"/>
    <cellStyle name="Moneda 3 41" xfId="1341" xr:uid="{00000000-0005-0000-0000-000042050000}"/>
    <cellStyle name="Moneda 3 42" xfId="1342" xr:uid="{00000000-0005-0000-0000-000043050000}"/>
    <cellStyle name="Moneda 3 43" xfId="1343" xr:uid="{00000000-0005-0000-0000-000044050000}"/>
    <cellStyle name="Moneda 3 44" xfId="1344" xr:uid="{00000000-0005-0000-0000-000045050000}"/>
    <cellStyle name="Moneda 3 45" xfId="1345" xr:uid="{00000000-0005-0000-0000-000046050000}"/>
    <cellStyle name="Moneda 3 46" xfId="1346" xr:uid="{00000000-0005-0000-0000-000047050000}"/>
    <cellStyle name="Moneda 3 47" xfId="1347" xr:uid="{00000000-0005-0000-0000-000048050000}"/>
    <cellStyle name="Moneda 3 48" xfId="1348" xr:uid="{00000000-0005-0000-0000-000049050000}"/>
    <cellStyle name="Moneda 3 49" xfId="1349" xr:uid="{00000000-0005-0000-0000-00004A050000}"/>
    <cellStyle name="Moneda 3 5" xfId="1350" xr:uid="{00000000-0005-0000-0000-00004B050000}"/>
    <cellStyle name="Moneda 3 5 10" xfId="1351" xr:uid="{00000000-0005-0000-0000-00004C050000}"/>
    <cellStyle name="Moneda 3 5 11" xfId="1352" xr:uid="{00000000-0005-0000-0000-00004D050000}"/>
    <cellStyle name="Moneda 3 5 12" xfId="1353" xr:uid="{00000000-0005-0000-0000-00004E050000}"/>
    <cellStyle name="Moneda 3 5 13" xfId="1354" xr:uid="{00000000-0005-0000-0000-00004F050000}"/>
    <cellStyle name="Moneda 3 5 14" xfId="1355" xr:uid="{00000000-0005-0000-0000-000050050000}"/>
    <cellStyle name="Moneda 3 5 15" xfId="1356" xr:uid="{00000000-0005-0000-0000-000051050000}"/>
    <cellStyle name="Moneda 3 5 16" xfId="1357" xr:uid="{00000000-0005-0000-0000-000052050000}"/>
    <cellStyle name="Moneda 3 5 17" xfId="1358" xr:uid="{00000000-0005-0000-0000-000053050000}"/>
    <cellStyle name="Moneda 3 5 18" xfId="1359" xr:uid="{00000000-0005-0000-0000-000054050000}"/>
    <cellStyle name="Moneda 3 5 19" xfId="1360" xr:uid="{00000000-0005-0000-0000-000055050000}"/>
    <cellStyle name="Moneda 3 5 2" xfId="1361" xr:uid="{00000000-0005-0000-0000-000056050000}"/>
    <cellStyle name="Moneda 3 5 2 2" xfId="1362" xr:uid="{00000000-0005-0000-0000-000057050000}"/>
    <cellStyle name="Moneda 3 5 20" xfId="1363" xr:uid="{00000000-0005-0000-0000-000058050000}"/>
    <cellStyle name="Moneda 3 5 21" xfId="1364" xr:uid="{00000000-0005-0000-0000-000059050000}"/>
    <cellStyle name="Moneda 3 5 22" xfId="1365" xr:uid="{00000000-0005-0000-0000-00005A050000}"/>
    <cellStyle name="Moneda 3 5 23" xfId="1366" xr:uid="{00000000-0005-0000-0000-00005B050000}"/>
    <cellStyle name="Moneda 3 5 24" xfId="1367" xr:uid="{00000000-0005-0000-0000-00005C050000}"/>
    <cellStyle name="Moneda 3 5 25" xfId="1368" xr:uid="{00000000-0005-0000-0000-00005D050000}"/>
    <cellStyle name="Moneda 3 5 26" xfId="1369" xr:uid="{00000000-0005-0000-0000-00005E050000}"/>
    <cellStyle name="Moneda 3 5 27" xfId="1370" xr:uid="{00000000-0005-0000-0000-00005F050000}"/>
    <cellStyle name="Moneda 3 5 28" xfId="1371" xr:uid="{00000000-0005-0000-0000-000060050000}"/>
    <cellStyle name="Moneda 3 5 29" xfId="1372" xr:uid="{00000000-0005-0000-0000-000061050000}"/>
    <cellStyle name="Moneda 3 5 3" xfId="1373" xr:uid="{00000000-0005-0000-0000-000062050000}"/>
    <cellStyle name="Moneda 3 5 30" xfId="1374" xr:uid="{00000000-0005-0000-0000-000063050000}"/>
    <cellStyle name="Moneda 3 5 31" xfId="1375" xr:uid="{00000000-0005-0000-0000-000064050000}"/>
    <cellStyle name="Moneda 3 5 32" xfId="1376" xr:uid="{00000000-0005-0000-0000-000065050000}"/>
    <cellStyle name="Moneda 3 5 33" xfId="1377" xr:uid="{00000000-0005-0000-0000-000066050000}"/>
    <cellStyle name="Moneda 3 5 4" xfId="1378" xr:uid="{00000000-0005-0000-0000-000067050000}"/>
    <cellStyle name="Moneda 3 5 5" xfId="1379" xr:uid="{00000000-0005-0000-0000-000068050000}"/>
    <cellStyle name="Moneda 3 5 6" xfId="1380" xr:uid="{00000000-0005-0000-0000-000069050000}"/>
    <cellStyle name="Moneda 3 5 7" xfId="1381" xr:uid="{00000000-0005-0000-0000-00006A050000}"/>
    <cellStyle name="Moneda 3 5 8" xfId="1382" xr:uid="{00000000-0005-0000-0000-00006B050000}"/>
    <cellStyle name="Moneda 3 5 9" xfId="1383" xr:uid="{00000000-0005-0000-0000-00006C050000}"/>
    <cellStyle name="Moneda 3 50" xfId="1384" xr:uid="{00000000-0005-0000-0000-00006D050000}"/>
    <cellStyle name="Moneda 3 51" xfId="1385" xr:uid="{00000000-0005-0000-0000-00006E050000}"/>
    <cellStyle name="Moneda 3 52" xfId="1386" xr:uid="{00000000-0005-0000-0000-00006F050000}"/>
    <cellStyle name="Moneda 3 53" xfId="1387" xr:uid="{00000000-0005-0000-0000-000070050000}"/>
    <cellStyle name="Moneda 3 54" xfId="1388" xr:uid="{00000000-0005-0000-0000-000071050000}"/>
    <cellStyle name="Moneda 3 55" xfId="1389" xr:uid="{00000000-0005-0000-0000-000072050000}"/>
    <cellStyle name="Moneda 3 56" xfId="1390" xr:uid="{00000000-0005-0000-0000-000073050000}"/>
    <cellStyle name="Moneda 3 57" xfId="1391" xr:uid="{00000000-0005-0000-0000-000074050000}"/>
    <cellStyle name="Moneda 3 58" xfId="1392" xr:uid="{00000000-0005-0000-0000-000075050000}"/>
    <cellStyle name="Moneda 3 59" xfId="1393" xr:uid="{00000000-0005-0000-0000-000076050000}"/>
    <cellStyle name="Moneda 3 6" xfId="1394" xr:uid="{00000000-0005-0000-0000-000077050000}"/>
    <cellStyle name="Moneda 3 6 2" xfId="1395" xr:uid="{00000000-0005-0000-0000-000078050000}"/>
    <cellStyle name="Moneda 3 6 3" xfId="1396" xr:uid="{00000000-0005-0000-0000-000079050000}"/>
    <cellStyle name="Moneda 3 6 4" xfId="1397" xr:uid="{00000000-0005-0000-0000-00007A050000}"/>
    <cellStyle name="Moneda 3 60" xfId="1398" xr:uid="{00000000-0005-0000-0000-00007B050000}"/>
    <cellStyle name="Moneda 3 61" xfId="1399" xr:uid="{00000000-0005-0000-0000-00007C050000}"/>
    <cellStyle name="Moneda 3 62" xfId="1400" xr:uid="{00000000-0005-0000-0000-00007D050000}"/>
    <cellStyle name="Moneda 3 63" xfId="1401" xr:uid="{00000000-0005-0000-0000-00007E050000}"/>
    <cellStyle name="Moneda 3 64" xfId="1402" xr:uid="{00000000-0005-0000-0000-00007F050000}"/>
    <cellStyle name="Moneda 3 65" xfId="1403" xr:uid="{00000000-0005-0000-0000-000080050000}"/>
    <cellStyle name="Moneda 3 66" xfId="1404" xr:uid="{00000000-0005-0000-0000-000081050000}"/>
    <cellStyle name="Moneda 3 67" xfId="1405" xr:uid="{00000000-0005-0000-0000-000082050000}"/>
    <cellStyle name="Moneda 3 68" xfId="1406" xr:uid="{00000000-0005-0000-0000-000083050000}"/>
    <cellStyle name="Moneda 3 69" xfId="1407" xr:uid="{00000000-0005-0000-0000-000084050000}"/>
    <cellStyle name="Moneda 3 7" xfId="1408" xr:uid="{00000000-0005-0000-0000-000085050000}"/>
    <cellStyle name="Moneda 3 7 2" xfId="1409" xr:uid="{00000000-0005-0000-0000-000086050000}"/>
    <cellStyle name="Moneda 3 70" xfId="1105" xr:uid="{00000000-0005-0000-0000-000087050000}"/>
    <cellStyle name="Moneda 3 71" xfId="2179" xr:uid="{00000000-0005-0000-0000-000088050000}"/>
    <cellStyle name="Moneda 3 72" xfId="2184" xr:uid="{00000000-0005-0000-0000-000089050000}"/>
    <cellStyle name="Moneda 3 73" xfId="2238" xr:uid="{00000000-0005-0000-0000-00008A050000}"/>
    <cellStyle name="Moneda 3 8" xfId="1410" xr:uid="{00000000-0005-0000-0000-00008B050000}"/>
    <cellStyle name="Moneda 3 9" xfId="1411" xr:uid="{00000000-0005-0000-0000-00008C050000}"/>
    <cellStyle name="Moneda 4" xfId="1412" xr:uid="{00000000-0005-0000-0000-00008D050000}"/>
    <cellStyle name="Moneda 4 10" xfId="1413" xr:uid="{00000000-0005-0000-0000-00008E050000}"/>
    <cellStyle name="Moneda 4 11" xfId="1414" xr:uid="{00000000-0005-0000-0000-00008F050000}"/>
    <cellStyle name="Moneda 4 12" xfId="1415" xr:uid="{00000000-0005-0000-0000-000090050000}"/>
    <cellStyle name="Moneda 4 13" xfId="1416" xr:uid="{00000000-0005-0000-0000-000091050000}"/>
    <cellStyle name="Moneda 4 14" xfId="1417" xr:uid="{00000000-0005-0000-0000-000092050000}"/>
    <cellStyle name="Moneda 4 15" xfId="1418" xr:uid="{00000000-0005-0000-0000-000093050000}"/>
    <cellStyle name="Moneda 4 16" xfId="1419" xr:uid="{00000000-0005-0000-0000-000094050000}"/>
    <cellStyle name="Moneda 4 17" xfId="1420" xr:uid="{00000000-0005-0000-0000-000095050000}"/>
    <cellStyle name="Moneda 4 18" xfId="1421" xr:uid="{00000000-0005-0000-0000-000096050000}"/>
    <cellStyle name="Moneda 4 19" xfId="1422" xr:uid="{00000000-0005-0000-0000-000097050000}"/>
    <cellStyle name="Moneda 4 2" xfId="1423" xr:uid="{00000000-0005-0000-0000-000098050000}"/>
    <cellStyle name="Moneda 4 2 10" xfId="1424" xr:uid="{00000000-0005-0000-0000-000099050000}"/>
    <cellStyle name="Moneda 4 2 11" xfId="1425" xr:uid="{00000000-0005-0000-0000-00009A050000}"/>
    <cellStyle name="Moneda 4 2 12" xfId="1426" xr:uid="{00000000-0005-0000-0000-00009B050000}"/>
    <cellStyle name="Moneda 4 2 13" xfId="1427" xr:uid="{00000000-0005-0000-0000-00009C050000}"/>
    <cellStyle name="Moneda 4 2 14" xfId="1428" xr:uid="{00000000-0005-0000-0000-00009D050000}"/>
    <cellStyle name="Moneda 4 2 15" xfId="1429" xr:uid="{00000000-0005-0000-0000-00009E050000}"/>
    <cellStyle name="Moneda 4 2 16" xfId="1430" xr:uid="{00000000-0005-0000-0000-00009F050000}"/>
    <cellStyle name="Moneda 4 2 17" xfId="1431" xr:uid="{00000000-0005-0000-0000-0000A0050000}"/>
    <cellStyle name="Moneda 4 2 18" xfId="1432" xr:uid="{00000000-0005-0000-0000-0000A1050000}"/>
    <cellStyle name="Moneda 4 2 19" xfId="1433" xr:uid="{00000000-0005-0000-0000-0000A2050000}"/>
    <cellStyle name="Moneda 4 2 2" xfId="1434" xr:uid="{00000000-0005-0000-0000-0000A3050000}"/>
    <cellStyle name="Moneda 4 2 20" xfId="1435" xr:uid="{00000000-0005-0000-0000-0000A4050000}"/>
    <cellStyle name="Moneda 4 2 21" xfId="1436" xr:uid="{00000000-0005-0000-0000-0000A5050000}"/>
    <cellStyle name="Moneda 4 2 22" xfId="1437" xr:uid="{00000000-0005-0000-0000-0000A6050000}"/>
    <cellStyle name="Moneda 4 2 23" xfId="1438" xr:uid="{00000000-0005-0000-0000-0000A7050000}"/>
    <cellStyle name="Moneda 4 2 24" xfId="1439" xr:uid="{00000000-0005-0000-0000-0000A8050000}"/>
    <cellStyle name="Moneda 4 2 25" xfId="1440" xr:uid="{00000000-0005-0000-0000-0000A9050000}"/>
    <cellStyle name="Moneda 4 2 26" xfId="1441" xr:uid="{00000000-0005-0000-0000-0000AA050000}"/>
    <cellStyle name="Moneda 4 2 27" xfId="1442" xr:uid="{00000000-0005-0000-0000-0000AB050000}"/>
    <cellStyle name="Moneda 4 2 28" xfId="1443" xr:uid="{00000000-0005-0000-0000-0000AC050000}"/>
    <cellStyle name="Moneda 4 2 29" xfId="1444" xr:uid="{00000000-0005-0000-0000-0000AD050000}"/>
    <cellStyle name="Moneda 4 2 3" xfId="1445" xr:uid="{00000000-0005-0000-0000-0000AE050000}"/>
    <cellStyle name="Moneda 4 2 30" xfId="1446" xr:uid="{00000000-0005-0000-0000-0000AF050000}"/>
    <cellStyle name="Moneda 4 2 31" xfId="1447" xr:uid="{00000000-0005-0000-0000-0000B0050000}"/>
    <cellStyle name="Moneda 4 2 32" xfId="1448" xr:uid="{00000000-0005-0000-0000-0000B1050000}"/>
    <cellStyle name="Moneda 4 2 33" xfId="1449" xr:uid="{00000000-0005-0000-0000-0000B2050000}"/>
    <cellStyle name="Moneda 4 2 34" xfId="1450" xr:uid="{00000000-0005-0000-0000-0000B3050000}"/>
    <cellStyle name="Moneda 4 2 35" xfId="1451" xr:uid="{00000000-0005-0000-0000-0000B4050000}"/>
    <cellStyle name="Moneda 4 2 36" xfId="1452" xr:uid="{00000000-0005-0000-0000-0000B5050000}"/>
    <cellStyle name="Moneda 4 2 37" xfId="1453" xr:uid="{00000000-0005-0000-0000-0000B6050000}"/>
    <cellStyle name="Moneda 4 2 38" xfId="1454" xr:uid="{00000000-0005-0000-0000-0000B7050000}"/>
    <cellStyle name="Moneda 4 2 39" xfId="1455" xr:uid="{00000000-0005-0000-0000-0000B8050000}"/>
    <cellStyle name="Moneda 4 2 4" xfId="1456" xr:uid="{00000000-0005-0000-0000-0000B9050000}"/>
    <cellStyle name="Moneda 4 2 40" xfId="1457" xr:uid="{00000000-0005-0000-0000-0000BA050000}"/>
    <cellStyle name="Moneda 4 2 41" xfId="1458" xr:uid="{00000000-0005-0000-0000-0000BB050000}"/>
    <cellStyle name="Moneda 4 2 42" xfId="1459" xr:uid="{00000000-0005-0000-0000-0000BC050000}"/>
    <cellStyle name="Moneda 4 2 43" xfId="1460" xr:uid="{00000000-0005-0000-0000-0000BD050000}"/>
    <cellStyle name="Moneda 4 2 44" xfId="1461" xr:uid="{00000000-0005-0000-0000-0000BE050000}"/>
    <cellStyle name="Moneda 4 2 45" xfId="1462" xr:uid="{00000000-0005-0000-0000-0000BF050000}"/>
    <cellStyle name="Moneda 4 2 46" xfId="1463" xr:uid="{00000000-0005-0000-0000-0000C0050000}"/>
    <cellStyle name="Moneda 4 2 47" xfId="1464" xr:uid="{00000000-0005-0000-0000-0000C1050000}"/>
    <cellStyle name="Moneda 4 2 48" xfId="1465" xr:uid="{00000000-0005-0000-0000-0000C2050000}"/>
    <cellStyle name="Moneda 4 2 49" xfId="1466" xr:uid="{00000000-0005-0000-0000-0000C3050000}"/>
    <cellStyle name="Moneda 4 2 5" xfId="1467" xr:uid="{00000000-0005-0000-0000-0000C4050000}"/>
    <cellStyle name="Moneda 4 2 50" xfId="1468" xr:uid="{00000000-0005-0000-0000-0000C5050000}"/>
    <cellStyle name="Moneda 4 2 51" xfId="1469" xr:uid="{00000000-0005-0000-0000-0000C6050000}"/>
    <cellStyle name="Moneda 4 2 52" xfId="1470" xr:uid="{00000000-0005-0000-0000-0000C7050000}"/>
    <cellStyle name="Moneda 4 2 53" xfId="1471" xr:uid="{00000000-0005-0000-0000-0000C8050000}"/>
    <cellStyle name="Moneda 4 2 54" xfId="1472" xr:uid="{00000000-0005-0000-0000-0000C9050000}"/>
    <cellStyle name="Moneda 4 2 55" xfId="1473" xr:uid="{00000000-0005-0000-0000-0000CA050000}"/>
    <cellStyle name="Moneda 4 2 56" xfId="1474" xr:uid="{00000000-0005-0000-0000-0000CB050000}"/>
    <cellStyle name="Moneda 4 2 57" xfId="1475" xr:uid="{00000000-0005-0000-0000-0000CC050000}"/>
    <cellStyle name="Moneda 4 2 58" xfId="1476" xr:uid="{00000000-0005-0000-0000-0000CD050000}"/>
    <cellStyle name="Moneda 4 2 59" xfId="1477" xr:uid="{00000000-0005-0000-0000-0000CE050000}"/>
    <cellStyle name="Moneda 4 2 6" xfId="1478" xr:uid="{00000000-0005-0000-0000-0000CF050000}"/>
    <cellStyle name="Moneda 4 2 60" xfId="1479" xr:uid="{00000000-0005-0000-0000-0000D0050000}"/>
    <cellStyle name="Moneda 4 2 61" xfId="1480" xr:uid="{00000000-0005-0000-0000-0000D1050000}"/>
    <cellStyle name="Moneda 4 2 62" xfId="1481" xr:uid="{00000000-0005-0000-0000-0000D2050000}"/>
    <cellStyle name="Moneda 4 2 63" xfId="1482" xr:uid="{00000000-0005-0000-0000-0000D3050000}"/>
    <cellStyle name="Moneda 4 2 64" xfId="1483" xr:uid="{00000000-0005-0000-0000-0000D4050000}"/>
    <cellStyle name="Moneda 4 2 65" xfId="1484" xr:uid="{00000000-0005-0000-0000-0000D5050000}"/>
    <cellStyle name="Moneda 4 2 7" xfId="1485" xr:uid="{00000000-0005-0000-0000-0000D6050000}"/>
    <cellStyle name="Moneda 4 2 8" xfId="1486" xr:uid="{00000000-0005-0000-0000-0000D7050000}"/>
    <cellStyle name="Moneda 4 2 9" xfId="1487" xr:uid="{00000000-0005-0000-0000-0000D8050000}"/>
    <cellStyle name="Moneda 4 20" xfId="1488" xr:uid="{00000000-0005-0000-0000-0000D9050000}"/>
    <cellStyle name="Moneda 4 21" xfId="1489" xr:uid="{00000000-0005-0000-0000-0000DA050000}"/>
    <cellStyle name="Moneda 4 22" xfId="1490" xr:uid="{00000000-0005-0000-0000-0000DB050000}"/>
    <cellStyle name="Moneda 4 23" xfId="1491" xr:uid="{00000000-0005-0000-0000-0000DC050000}"/>
    <cellStyle name="Moneda 4 24" xfId="1492" xr:uid="{00000000-0005-0000-0000-0000DD050000}"/>
    <cellStyle name="Moneda 4 25" xfId="1493" xr:uid="{00000000-0005-0000-0000-0000DE050000}"/>
    <cellStyle name="Moneda 4 26" xfId="1494" xr:uid="{00000000-0005-0000-0000-0000DF050000}"/>
    <cellStyle name="Moneda 4 27" xfId="1495" xr:uid="{00000000-0005-0000-0000-0000E0050000}"/>
    <cellStyle name="Moneda 4 28" xfId="1496" xr:uid="{00000000-0005-0000-0000-0000E1050000}"/>
    <cellStyle name="Moneda 4 29" xfId="1497" xr:uid="{00000000-0005-0000-0000-0000E2050000}"/>
    <cellStyle name="Moneda 4 3" xfId="1498" xr:uid="{00000000-0005-0000-0000-0000E3050000}"/>
    <cellStyle name="Moneda 4 3 10" xfId="1499" xr:uid="{00000000-0005-0000-0000-0000E4050000}"/>
    <cellStyle name="Moneda 4 3 11" xfId="1500" xr:uid="{00000000-0005-0000-0000-0000E5050000}"/>
    <cellStyle name="Moneda 4 3 12" xfId="1501" xr:uid="{00000000-0005-0000-0000-0000E6050000}"/>
    <cellStyle name="Moneda 4 3 13" xfId="1502" xr:uid="{00000000-0005-0000-0000-0000E7050000}"/>
    <cellStyle name="Moneda 4 3 14" xfId="1503" xr:uid="{00000000-0005-0000-0000-0000E8050000}"/>
    <cellStyle name="Moneda 4 3 15" xfId="1504" xr:uid="{00000000-0005-0000-0000-0000E9050000}"/>
    <cellStyle name="Moneda 4 3 16" xfId="1505" xr:uid="{00000000-0005-0000-0000-0000EA050000}"/>
    <cellStyle name="Moneda 4 3 17" xfId="1506" xr:uid="{00000000-0005-0000-0000-0000EB050000}"/>
    <cellStyle name="Moneda 4 3 18" xfId="1507" xr:uid="{00000000-0005-0000-0000-0000EC050000}"/>
    <cellStyle name="Moneda 4 3 19" xfId="1508" xr:uid="{00000000-0005-0000-0000-0000ED050000}"/>
    <cellStyle name="Moneda 4 3 2" xfId="1509" xr:uid="{00000000-0005-0000-0000-0000EE050000}"/>
    <cellStyle name="Moneda 4 3 20" xfId="1510" xr:uid="{00000000-0005-0000-0000-0000EF050000}"/>
    <cellStyle name="Moneda 4 3 21" xfId="1511" xr:uid="{00000000-0005-0000-0000-0000F0050000}"/>
    <cellStyle name="Moneda 4 3 22" xfId="1512" xr:uid="{00000000-0005-0000-0000-0000F1050000}"/>
    <cellStyle name="Moneda 4 3 23" xfId="1513" xr:uid="{00000000-0005-0000-0000-0000F2050000}"/>
    <cellStyle name="Moneda 4 3 24" xfId="1514" xr:uid="{00000000-0005-0000-0000-0000F3050000}"/>
    <cellStyle name="Moneda 4 3 25" xfId="1515" xr:uid="{00000000-0005-0000-0000-0000F4050000}"/>
    <cellStyle name="Moneda 4 3 26" xfId="1516" xr:uid="{00000000-0005-0000-0000-0000F5050000}"/>
    <cellStyle name="Moneda 4 3 27" xfId="1517" xr:uid="{00000000-0005-0000-0000-0000F6050000}"/>
    <cellStyle name="Moneda 4 3 28" xfId="1518" xr:uid="{00000000-0005-0000-0000-0000F7050000}"/>
    <cellStyle name="Moneda 4 3 29" xfId="1519" xr:uid="{00000000-0005-0000-0000-0000F8050000}"/>
    <cellStyle name="Moneda 4 3 3" xfId="1520" xr:uid="{00000000-0005-0000-0000-0000F9050000}"/>
    <cellStyle name="Moneda 4 3 30" xfId="1521" xr:uid="{00000000-0005-0000-0000-0000FA050000}"/>
    <cellStyle name="Moneda 4 3 31" xfId="1522" xr:uid="{00000000-0005-0000-0000-0000FB050000}"/>
    <cellStyle name="Moneda 4 3 32" xfId="1523" xr:uid="{00000000-0005-0000-0000-0000FC050000}"/>
    <cellStyle name="Moneda 4 3 33" xfId="1524" xr:uid="{00000000-0005-0000-0000-0000FD050000}"/>
    <cellStyle name="Moneda 4 3 34" xfId="1525" xr:uid="{00000000-0005-0000-0000-0000FE050000}"/>
    <cellStyle name="Moneda 4 3 35" xfId="1526" xr:uid="{00000000-0005-0000-0000-0000FF050000}"/>
    <cellStyle name="Moneda 4 3 36" xfId="1527" xr:uid="{00000000-0005-0000-0000-000000060000}"/>
    <cellStyle name="Moneda 4 3 37" xfId="1528" xr:uid="{00000000-0005-0000-0000-000001060000}"/>
    <cellStyle name="Moneda 4 3 38" xfId="1529" xr:uid="{00000000-0005-0000-0000-000002060000}"/>
    <cellStyle name="Moneda 4 3 39" xfId="1530" xr:uid="{00000000-0005-0000-0000-000003060000}"/>
    <cellStyle name="Moneda 4 3 4" xfId="1531" xr:uid="{00000000-0005-0000-0000-000004060000}"/>
    <cellStyle name="Moneda 4 3 40" xfId="1532" xr:uid="{00000000-0005-0000-0000-000005060000}"/>
    <cellStyle name="Moneda 4 3 41" xfId="1533" xr:uid="{00000000-0005-0000-0000-000006060000}"/>
    <cellStyle name="Moneda 4 3 42" xfId="1534" xr:uid="{00000000-0005-0000-0000-000007060000}"/>
    <cellStyle name="Moneda 4 3 43" xfId="1535" xr:uid="{00000000-0005-0000-0000-000008060000}"/>
    <cellStyle name="Moneda 4 3 44" xfId="1536" xr:uid="{00000000-0005-0000-0000-000009060000}"/>
    <cellStyle name="Moneda 4 3 45" xfId="1537" xr:uid="{00000000-0005-0000-0000-00000A060000}"/>
    <cellStyle name="Moneda 4 3 46" xfId="1538" xr:uid="{00000000-0005-0000-0000-00000B060000}"/>
    <cellStyle name="Moneda 4 3 47" xfId="1539" xr:uid="{00000000-0005-0000-0000-00000C060000}"/>
    <cellStyle name="Moneda 4 3 48" xfId="1540" xr:uid="{00000000-0005-0000-0000-00000D060000}"/>
    <cellStyle name="Moneda 4 3 49" xfId="1541" xr:uid="{00000000-0005-0000-0000-00000E060000}"/>
    <cellStyle name="Moneda 4 3 5" xfId="1542" xr:uid="{00000000-0005-0000-0000-00000F060000}"/>
    <cellStyle name="Moneda 4 3 50" xfId="1543" xr:uid="{00000000-0005-0000-0000-000010060000}"/>
    <cellStyle name="Moneda 4 3 51" xfId="1544" xr:uid="{00000000-0005-0000-0000-000011060000}"/>
    <cellStyle name="Moneda 4 3 52" xfId="1545" xr:uid="{00000000-0005-0000-0000-000012060000}"/>
    <cellStyle name="Moneda 4 3 53" xfId="1546" xr:uid="{00000000-0005-0000-0000-000013060000}"/>
    <cellStyle name="Moneda 4 3 54" xfId="1547" xr:uid="{00000000-0005-0000-0000-000014060000}"/>
    <cellStyle name="Moneda 4 3 55" xfId="1548" xr:uid="{00000000-0005-0000-0000-000015060000}"/>
    <cellStyle name="Moneda 4 3 56" xfId="1549" xr:uid="{00000000-0005-0000-0000-000016060000}"/>
    <cellStyle name="Moneda 4 3 57" xfId="1550" xr:uid="{00000000-0005-0000-0000-000017060000}"/>
    <cellStyle name="Moneda 4 3 58" xfId="1551" xr:uid="{00000000-0005-0000-0000-000018060000}"/>
    <cellStyle name="Moneda 4 3 59" xfId="1552" xr:uid="{00000000-0005-0000-0000-000019060000}"/>
    <cellStyle name="Moneda 4 3 6" xfId="1553" xr:uid="{00000000-0005-0000-0000-00001A060000}"/>
    <cellStyle name="Moneda 4 3 60" xfId="1554" xr:uid="{00000000-0005-0000-0000-00001B060000}"/>
    <cellStyle name="Moneda 4 3 61" xfId="1555" xr:uid="{00000000-0005-0000-0000-00001C060000}"/>
    <cellStyle name="Moneda 4 3 62" xfId="1556" xr:uid="{00000000-0005-0000-0000-00001D060000}"/>
    <cellStyle name="Moneda 4 3 63" xfId="1557" xr:uid="{00000000-0005-0000-0000-00001E060000}"/>
    <cellStyle name="Moneda 4 3 64" xfId="1558" xr:uid="{00000000-0005-0000-0000-00001F060000}"/>
    <cellStyle name="Moneda 4 3 65" xfId="1559" xr:uid="{00000000-0005-0000-0000-000020060000}"/>
    <cellStyle name="Moneda 4 3 7" xfId="1560" xr:uid="{00000000-0005-0000-0000-000021060000}"/>
    <cellStyle name="Moneda 4 3 8" xfId="1561" xr:uid="{00000000-0005-0000-0000-000022060000}"/>
    <cellStyle name="Moneda 4 3 9" xfId="1562" xr:uid="{00000000-0005-0000-0000-000023060000}"/>
    <cellStyle name="Moneda 4 30" xfId="1563" xr:uid="{00000000-0005-0000-0000-000024060000}"/>
    <cellStyle name="Moneda 4 31" xfId="1564" xr:uid="{00000000-0005-0000-0000-000025060000}"/>
    <cellStyle name="Moneda 4 32" xfId="1565" xr:uid="{00000000-0005-0000-0000-000026060000}"/>
    <cellStyle name="Moneda 4 33" xfId="1566" xr:uid="{00000000-0005-0000-0000-000027060000}"/>
    <cellStyle name="Moneda 4 34" xfId="1567" xr:uid="{00000000-0005-0000-0000-000028060000}"/>
    <cellStyle name="Moneda 4 35" xfId="1568" xr:uid="{00000000-0005-0000-0000-000029060000}"/>
    <cellStyle name="Moneda 4 36" xfId="1569" xr:uid="{00000000-0005-0000-0000-00002A060000}"/>
    <cellStyle name="Moneda 4 37" xfId="1570" xr:uid="{00000000-0005-0000-0000-00002B060000}"/>
    <cellStyle name="Moneda 4 38" xfId="1571" xr:uid="{00000000-0005-0000-0000-00002C060000}"/>
    <cellStyle name="Moneda 4 39" xfId="1572" xr:uid="{00000000-0005-0000-0000-00002D060000}"/>
    <cellStyle name="Moneda 4 4" xfId="1573" xr:uid="{00000000-0005-0000-0000-00002E060000}"/>
    <cellStyle name="Moneda 4 4 10" xfId="1574" xr:uid="{00000000-0005-0000-0000-00002F060000}"/>
    <cellStyle name="Moneda 4 4 11" xfId="1575" xr:uid="{00000000-0005-0000-0000-000030060000}"/>
    <cellStyle name="Moneda 4 4 12" xfId="1576" xr:uid="{00000000-0005-0000-0000-000031060000}"/>
    <cellStyle name="Moneda 4 4 13" xfId="1577" xr:uid="{00000000-0005-0000-0000-000032060000}"/>
    <cellStyle name="Moneda 4 4 14" xfId="1578" xr:uid="{00000000-0005-0000-0000-000033060000}"/>
    <cellStyle name="Moneda 4 4 15" xfId="1579" xr:uid="{00000000-0005-0000-0000-000034060000}"/>
    <cellStyle name="Moneda 4 4 16" xfId="1580" xr:uid="{00000000-0005-0000-0000-000035060000}"/>
    <cellStyle name="Moneda 4 4 17" xfId="1581" xr:uid="{00000000-0005-0000-0000-000036060000}"/>
    <cellStyle name="Moneda 4 4 18" xfId="1582" xr:uid="{00000000-0005-0000-0000-000037060000}"/>
    <cellStyle name="Moneda 4 4 19" xfId="1583" xr:uid="{00000000-0005-0000-0000-000038060000}"/>
    <cellStyle name="Moneda 4 4 2" xfId="1584" xr:uid="{00000000-0005-0000-0000-000039060000}"/>
    <cellStyle name="Moneda 4 4 20" xfId="1585" xr:uid="{00000000-0005-0000-0000-00003A060000}"/>
    <cellStyle name="Moneda 4 4 21" xfId="1586" xr:uid="{00000000-0005-0000-0000-00003B060000}"/>
    <cellStyle name="Moneda 4 4 22" xfId="1587" xr:uid="{00000000-0005-0000-0000-00003C060000}"/>
    <cellStyle name="Moneda 4 4 23" xfId="1588" xr:uid="{00000000-0005-0000-0000-00003D060000}"/>
    <cellStyle name="Moneda 4 4 24" xfId="1589" xr:uid="{00000000-0005-0000-0000-00003E060000}"/>
    <cellStyle name="Moneda 4 4 25" xfId="1590" xr:uid="{00000000-0005-0000-0000-00003F060000}"/>
    <cellStyle name="Moneda 4 4 26" xfId="1591" xr:uid="{00000000-0005-0000-0000-000040060000}"/>
    <cellStyle name="Moneda 4 4 27" xfId="1592" xr:uid="{00000000-0005-0000-0000-000041060000}"/>
    <cellStyle name="Moneda 4 4 28" xfId="1593" xr:uid="{00000000-0005-0000-0000-000042060000}"/>
    <cellStyle name="Moneda 4 4 29" xfId="1594" xr:uid="{00000000-0005-0000-0000-000043060000}"/>
    <cellStyle name="Moneda 4 4 3" xfId="1595" xr:uid="{00000000-0005-0000-0000-000044060000}"/>
    <cellStyle name="Moneda 4 4 30" xfId="1596" xr:uid="{00000000-0005-0000-0000-000045060000}"/>
    <cellStyle name="Moneda 4 4 31" xfId="1597" xr:uid="{00000000-0005-0000-0000-000046060000}"/>
    <cellStyle name="Moneda 4 4 32" xfId="1598" xr:uid="{00000000-0005-0000-0000-000047060000}"/>
    <cellStyle name="Moneda 4 4 33" xfId="1599" xr:uid="{00000000-0005-0000-0000-000048060000}"/>
    <cellStyle name="Moneda 4 4 34" xfId="1600" xr:uid="{00000000-0005-0000-0000-000049060000}"/>
    <cellStyle name="Moneda 4 4 35" xfId="1601" xr:uid="{00000000-0005-0000-0000-00004A060000}"/>
    <cellStyle name="Moneda 4 4 36" xfId="1602" xr:uid="{00000000-0005-0000-0000-00004B060000}"/>
    <cellStyle name="Moneda 4 4 37" xfId="1603" xr:uid="{00000000-0005-0000-0000-00004C060000}"/>
    <cellStyle name="Moneda 4 4 38" xfId="1604" xr:uid="{00000000-0005-0000-0000-00004D060000}"/>
    <cellStyle name="Moneda 4 4 39" xfId="1605" xr:uid="{00000000-0005-0000-0000-00004E060000}"/>
    <cellStyle name="Moneda 4 4 4" xfId="1606" xr:uid="{00000000-0005-0000-0000-00004F060000}"/>
    <cellStyle name="Moneda 4 4 40" xfId="1607" xr:uid="{00000000-0005-0000-0000-000050060000}"/>
    <cellStyle name="Moneda 4 4 41" xfId="1608" xr:uid="{00000000-0005-0000-0000-000051060000}"/>
    <cellStyle name="Moneda 4 4 42" xfId="1609" xr:uid="{00000000-0005-0000-0000-000052060000}"/>
    <cellStyle name="Moneda 4 4 43" xfId="1610" xr:uid="{00000000-0005-0000-0000-000053060000}"/>
    <cellStyle name="Moneda 4 4 44" xfId="1611" xr:uid="{00000000-0005-0000-0000-000054060000}"/>
    <cellStyle name="Moneda 4 4 45" xfId="1612" xr:uid="{00000000-0005-0000-0000-000055060000}"/>
    <cellStyle name="Moneda 4 4 46" xfId="1613" xr:uid="{00000000-0005-0000-0000-000056060000}"/>
    <cellStyle name="Moneda 4 4 47" xfId="1614" xr:uid="{00000000-0005-0000-0000-000057060000}"/>
    <cellStyle name="Moneda 4 4 48" xfId="1615" xr:uid="{00000000-0005-0000-0000-000058060000}"/>
    <cellStyle name="Moneda 4 4 49" xfId="1616" xr:uid="{00000000-0005-0000-0000-000059060000}"/>
    <cellStyle name="Moneda 4 4 5" xfId="1617" xr:uid="{00000000-0005-0000-0000-00005A060000}"/>
    <cellStyle name="Moneda 4 4 50" xfId="1618" xr:uid="{00000000-0005-0000-0000-00005B060000}"/>
    <cellStyle name="Moneda 4 4 51" xfId="1619" xr:uid="{00000000-0005-0000-0000-00005C060000}"/>
    <cellStyle name="Moneda 4 4 52" xfId="1620" xr:uid="{00000000-0005-0000-0000-00005D060000}"/>
    <cellStyle name="Moneda 4 4 53" xfId="1621" xr:uid="{00000000-0005-0000-0000-00005E060000}"/>
    <cellStyle name="Moneda 4 4 54" xfId="1622" xr:uid="{00000000-0005-0000-0000-00005F060000}"/>
    <cellStyle name="Moneda 4 4 55" xfId="1623" xr:uid="{00000000-0005-0000-0000-000060060000}"/>
    <cellStyle name="Moneda 4 4 56" xfId="1624" xr:uid="{00000000-0005-0000-0000-000061060000}"/>
    <cellStyle name="Moneda 4 4 57" xfId="1625" xr:uid="{00000000-0005-0000-0000-000062060000}"/>
    <cellStyle name="Moneda 4 4 58" xfId="1626" xr:uid="{00000000-0005-0000-0000-000063060000}"/>
    <cellStyle name="Moneda 4 4 59" xfId="1627" xr:uid="{00000000-0005-0000-0000-000064060000}"/>
    <cellStyle name="Moneda 4 4 6" xfId="1628" xr:uid="{00000000-0005-0000-0000-000065060000}"/>
    <cellStyle name="Moneda 4 4 60" xfId="1629" xr:uid="{00000000-0005-0000-0000-000066060000}"/>
    <cellStyle name="Moneda 4 4 61" xfId="1630" xr:uid="{00000000-0005-0000-0000-000067060000}"/>
    <cellStyle name="Moneda 4 4 62" xfId="1631" xr:uid="{00000000-0005-0000-0000-000068060000}"/>
    <cellStyle name="Moneda 4 4 63" xfId="1632" xr:uid="{00000000-0005-0000-0000-000069060000}"/>
    <cellStyle name="Moneda 4 4 64" xfId="1633" xr:uid="{00000000-0005-0000-0000-00006A060000}"/>
    <cellStyle name="Moneda 4 4 65" xfId="1634" xr:uid="{00000000-0005-0000-0000-00006B060000}"/>
    <cellStyle name="Moneda 4 4 7" xfId="1635" xr:uid="{00000000-0005-0000-0000-00006C060000}"/>
    <cellStyle name="Moneda 4 4 8" xfId="1636" xr:uid="{00000000-0005-0000-0000-00006D060000}"/>
    <cellStyle name="Moneda 4 4 9" xfId="1637" xr:uid="{00000000-0005-0000-0000-00006E060000}"/>
    <cellStyle name="Moneda 4 40" xfId="1638" xr:uid="{00000000-0005-0000-0000-00006F060000}"/>
    <cellStyle name="Moneda 4 41" xfId="1639" xr:uid="{00000000-0005-0000-0000-000070060000}"/>
    <cellStyle name="Moneda 4 42" xfId="1640" xr:uid="{00000000-0005-0000-0000-000071060000}"/>
    <cellStyle name="Moneda 4 43" xfId="1641" xr:uid="{00000000-0005-0000-0000-000072060000}"/>
    <cellStyle name="Moneda 4 44" xfId="1642" xr:uid="{00000000-0005-0000-0000-000073060000}"/>
    <cellStyle name="Moneda 4 45" xfId="1643" xr:uid="{00000000-0005-0000-0000-000074060000}"/>
    <cellStyle name="Moneda 4 46" xfId="1644" xr:uid="{00000000-0005-0000-0000-000075060000}"/>
    <cellStyle name="Moneda 4 47" xfId="1645" xr:uid="{00000000-0005-0000-0000-000076060000}"/>
    <cellStyle name="Moneda 4 48" xfId="1646" xr:uid="{00000000-0005-0000-0000-000077060000}"/>
    <cellStyle name="Moneda 4 49" xfId="1647" xr:uid="{00000000-0005-0000-0000-000078060000}"/>
    <cellStyle name="Moneda 4 5" xfId="1648" xr:uid="{00000000-0005-0000-0000-000079060000}"/>
    <cellStyle name="Moneda 4 5 10" xfId="1649" xr:uid="{00000000-0005-0000-0000-00007A060000}"/>
    <cellStyle name="Moneda 4 5 11" xfId="1650" xr:uid="{00000000-0005-0000-0000-00007B060000}"/>
    <cellStyle name="Moneda 4 5 12" xfId="1651" xr:uid="{00000000-0005-0000-0000-00007C060000}"/>
    <cellStyle name="Moneda 4 5 13" xfId="1652" xr:uid="{00000000-0005-0000-0000-00007D060000}"/>
    <cellStyle name="Moneda 4 5 14" xfId="1653" xr:uid="{00000000-0005-0000-0000-00007E060000}"/>
    <cellStyle name="Moneda 4 5 15" xfId="1654" xr:uid="{00000000-0005-0000-0000-00007F060000}"/>
    <cellStyle name="Moneda 4 5 16" xfId="1655" xr:uid="{00000000-0005-0000-0000-000080060000}"/>
    <cellStyle name="Moneda 4 5 17" xfId="1656" xr:uid="{00000000-0005-0000-0000-000081060000}"/>
    <cellStyle name="Moneda 4 5 18" xfId="1657" xr:uid="{00000000-0005-0000-0000-000082060000}"/>
    <cellStyle name="Moneda 4 5 19" xfId="1658" xr:uid="{00000000-0005-0000-0000-000083060000}"/>
    <cellStyle name="Moneda 4 5 2" xfId="1659" xr:uid="{00000000-0005-0000-0000-000084060000}"/>
    <cellStyle name="Moneda 4 5 2 2" xfId="1660" xr:uid="{00000000-0005-0000-0000-000085060000}"/>
    <cellStyle name="Moneda 4 5 20" xfId="1661" xr:uid="{00000000-0005-0000-0000-000086060000}"/>
    <cellStyle name="Moneda 4 5 21" xfId="1662" xr:uid="{00000000-0005-0000-0000-000087060000}"/>
    <cellStyle name="Moneda 4 5 22" xfId="1663" xr:uid="{00000000-0005-0000-0000-000088060000}"/>
    <cellStyle name="Moneda 4 5 23" xfId="1664" xr:uid="{00000000-0005-0000-0000-000089060000}"/>
    <cellStyle name="Moneda 4 5 24" xfId="1665" xr:uid="{00000000-0005-0000-0000-00008A060000}"/>
    <cellStyle name="Moneda 4 5 25" xfId="1666" xr:uid="{00000000-0005-0000-0000-00008B060000}"/>
    <cellStyle name="Moneda 4 5 26" xfId="1667" xr:uid="{00000000-0005-0000-0000-00008C060000}"/>
    <cellStyle name="Moneda 4 5 27" xfId="1668" xr:uid="{00000000-0005-0000-0000-00008D060000}"/>
    <cellStyle name="Moneda 4 5 28" xfId="1669" xr:uid="{00000000-0005-0000-0000-00008E060000}"/>
    <cellStyle name="Moneda 4 5 29" xfId="1670" xr:uid="{00000000-0005-0000-0000-00008F060000}"/>
    <cellStyle name="Moneda 4 5 3" xfId="1671" xr:uid="{00000000-0005-0000-0000-000090060000}"/>
    <cellStyle name="Moneda 4 5 30" xfId="1672" xr:uid="{00000000-0005-0000-0000-000091060000}"/>
    <cellStyle name="Moneda 4 5 31" xfId="1673" xr:uid="{00000000-0005-0000-0000-000092060000}"/>
    <cellStyle name="Moneda 4 5 32" xfId="1674" xr:uid="{00000000-0005-0000-0000-000093060000}"/>
    <cellStyle name="Moneda 4 5 33" xfId="1675" xr:uid="{00000000-0005-0000-0000-000094060000}"/>
    <cellStyle name="Moneda 4 5 4" xfId="1676" xr:uid="{00000000-0005-0000-0000-000095060000}"/>
    <cellStyle name="Moneda 4 5 5" xfId="1677" xr:uid="{00000000-0005-0000-0000-000096060000}"/>
    <cellStyle name="Moneda 4 5 6" xfId="1678" xr:uid="{00000000-0005-0000-0000-000097060000}"/>
    <cellStyle name="Moneda 4 5 7" xfId="1679" xr:uid="{00000000-0005-0000-0000-000098060000}"/>
    <cellStyle name="Moneda 4 5 8" xfId="1680" xr:uid="{00000000-0005-0000-0000-000099060000}"/>
    <cellStyle name="Moneda 4 5 9" xfId="1681" xr:uid="{00000000-0005-0000-0000-00009A060000}"/>
    <cellStyle name="Moneda 4 50" xfId="1682" xr:uid="{00000000-0005-0000-0000-00009B060000}"/>
    <cellStyle name="Moneda 4 51" xfId="1683" xr:uid="{00000000-0005-0000-0000-00009C060000}"/>
    <cellStyle name="Moneda 4 52" xfId="1684" xr:uid="{00000000-0005-0000-0000-00009D060000}"/>
    <cellStyle name="Moneda 4 53" xfId="1685" xr:uid="{00000000-0005-0000-0000-00009E060000}"/>
    <cellStyle name="Moneda 4 54" xfId="1686" xr:uid="{00000000-0005-0000-0000-00009F060000}"/>
    <cellStyle name="Moneda 4 55" xfId="1687" xr:uid="{00000000-0005-0000-0000-0000A0060000}"/>
    <cellStyle name="Moneda 4 56" xfId="1688" xr:uid="{00000000-0005-0000-0000-0000A1060000}"/>
    <cellStyle name="Moneda 4 57" xfId="1689" xr:uid="{00000000-0005-0000-0000-0000A2060000}"/>
    <cellStyle name="Moneda 4 58" xfId="1690" xr:uid="{00000000-0005-0000-0000-0000A3060000}"/>
    <cellStyle name="Moneda 4 59" xfId="1691" xr:uid="{00000000-0005-0000-0000-0000A4060000}"/>
    <cellStyle name="Moneda 4 6" xfId="1692" xr:uid="{00000000-0005-0000-0000-0000A5060000}"/>
    <cellStyle name="Moneda 4 6 2" xfId="1693" xr:uid="{00000000-0005-0000-0000-0000A6060000}"/>
    <cellStyle name="Moneda 4 6 3" xfId="1694" xr:uid="{00000000-0005-0000-0000-0000A7060000}"/>
    <cellStyle name="Moneda 4 60" xfId="1695" xr:uid="{00000000-0005-0000-0000-0000A8060000}"/>
    <cellStyle name="Moneda 4 61" xfId="1696" xr:uid="{00000000-0005-0000-0000-0000A9060000}"/>
    <cellStyle name="Moneda 4 62" xfId="1697" xr:uid="{00000000-0005-0000-0000-0000AA060000}"/>
    <cellStyle name="Moneda 4 63" xfId="1698" xr:uid="{00000000-0005-0000-0000-0000AB060000}"/>
    <cellStyle name="Moneda 4 64" xfId="1699" xr:uid="{00000000-0005-0000-0000-0000AC060000}"/>
    <cellStyle name="Moneda 4 65" xfId="1700" xr:uid="{00000000-0005-0000-0000-0000AD060000}"/>
    <cellStyle name="Moneda 4 66" xfId="1701" xr:uid="{00000000-0005-0000-0000-0000AE060000}"/>
    <cellStyle name="Moneda 4 67" xfId="1702" xr:uid="{00000000-0005-0000-0000-0000AF060000}"/>
    <cellStyle name="Moneda 4 68" xfId="1703" xr:uid="{00000000-0005-0000-0000-0000B0060000}"/>
    <cellStyle name="Moneda 4 7" xfId="1704" xr:uid="{00000000-0005-0000-0000-0000B1060000}"/>
    <cellStyle name="Moneda 4 8" xfId="1705" xr:uid="{00000000-0005-0000-0000-0000B2060000}"/>
    <cellStyle name="Moneda 4 9" xfId="1706" xr:uid="{00000000-0005-0000-0000-0000B3060000}"/>
    <cellStyle name="Moneda 5" xfId="1707" xr:uid="{00000000-0005-0000-0000-0000B4060000}"/>
    <cellStyle name="Moneda 5 2" xfId="1708" xr:uid="{00000000-0005-0000-0000-0000B5060000}"/>
    <cellStyle name="Moneda 5 2 2" xfId="1709" xr:uid="{00000000-0005-0000-0000-0000B6060000}"/>
    <cellStyle name="Moneda 5 3" xfId="1710" xr:uid="{00000000-0005-0000-0000-0000B7060000}"/>
    <cellStyle name="Moneda 5 4" xfId="1711" xr:uid="{00000000-0005-0000-0000-0000B8060000}"/>
    <cellStyle name="Moneda 6" xfId="1712" xr:uid="{00000000-0005-0000-0000-0000B9060000}"/>
    <cellStyle name="Moneda 6 2" xfId="1713" xr:uid="{00000000-0005-0000-0000-0000BA060000}"/>
    <cellStyle name="Moneda 6 3" xfId="1714" xr:uid="{00000000-0005-0000-0000-0000BB060000}"/>
    <cellStyle name="Moneda 6 4" xfId="1715" xr:uid="{00000000-0005-0000-0000-0000BC060000}"/>
    <cellStyle name="Moneda 7" xfId="1716" xr:uid="{00000000-0005-0000-0000-0000BD060000}"/>
    <cellStyle name="Moneda 7 2" xfId="1717" xr:uid="{00000000-0005-0000-0000-0000BE060000}"/>
    <cellStyle name="Moneda 8" xfId="1718" xr:uid="{00000000-0005-0000-0000-0000BF060000}"/>
    <cellStyle name="Moneda 8 2" xfId="1719" xr:uid="{00000000-0005-0000-0000-0000C0060000}"/>
    <cellStyle name="Moneda 9" xfId="1720" xr:uid="{00000000-0005-0000-0000-0000C1060000}"/>
    <cellStyle name="Moneda 9 2" xfId="1721" xr:uid="{00000000-0005-0000-0000-0000C2060000}"/>
    <cellStyle name="Neutral 2" xfId="1722" xr:uid="{00000000-0005-0000-0000-0000C3060000}"/>
    <cellStyle name="Neutral 2 2" xfId="1723" xr:uid="{00000000-0005-0000-0000-0000C4060000}"/>
    <cellStyle name="Neutral 3" xfId="1724" xr:uid="{00000000-0005-0000-0000-0000C5060000}"/>
    <cellStyle name="Neutral 4" xfId="1725" xr:uid="{00000000-0005-0000-0000-0000C6060000}"/>
    <cellStyle name="Normal" xfId="0" builtinId="0"/>
    <cellStyle name="Normal 10" xfId="169" xr:uid="{00000000-0005-0000-0000-0000C8060000}"/>
    <cellStyle name="Normal 10 2" xfId="1726" xr:uid="{00000000-0005-0000-0000-0000C9060000}"/>
    <cellStyle name="Normal 10 2 2" xfId="2194" xr:uid="{00000000-0005-0000-0000-0000CA060000}"/>
    <cellStyle name="Normal 11" xfId="1727" xr:uid="{00000000-0005-0000-0000-0000CB060000}"/>
    <cellStyle name="Normal 11 2" xfId="1728" xr:uid="{00000000-0005-0000-0000-0000CC060000}"/>
    <cellStyle name="Normal 12" xfId="1729" xr:uid="{00000000-0005-0000-0000-0000CD060000}"/>
    <cellStyle name="Normal 13" xfId="1730" xr:uid="{00000000-0005-0000-0000-0000CE060000}"/>
    <cellStyle name="Normal 14" xfId="1731" xr:uid="{00000000-0005-0000-0000-0000CF060000}"/>
    <cellStyle name="Normal 15" xfId="1732" xr:uid="{00000000-0005-0000-0000-0000D0060000}"/>
    <cellStyle name="Normal 16" xfId="1733" xr:uid="{00000000-0005-0000-0000-0000D1060000}"/>
    <cellStyle name="Normal 17" xfId="1734" xr:uid="{00000000-0005-0000-0000-0000D2060000}"/>
    <cellStyle name="Normal 18" xfId="1735" xr:uid="{00000000-0005-0000-0000-0000D3060000}"/>
    <cellStyle name="Normal 19" xfId="1736" xr:uid="{00000000-0005-0000-0000-0000D4060000}"/>
    <cellStyle name="Normal 2" xfId="161" xr:uid="{00000000-0005-0000-0000-0000D5060000}"/>
    <cellStyle name="Normal 2 10" xfId="172" xr:uid="{00000000-0005-0000-0000-0000D6060000}"/>
    <cellStyle name="Normal 2 10 2" xfId="1737" xr:uid="{00000000-0005-0000-0000-0000D7060000}"/>
    <cellStyle name="Normal 2 11" xfId="1738" xr:uid="{00000000-0005-0000-0000-0000D8060000}"/>
    <cellStyle name="Normal 2 12" xfId="1739" xr:uid="{00000000-0005-0000-0000-0000D9060000}"/>
    <cellStyle name="Normal 2 13" xfId="1740" xr:uid="{00000000-0005-0000-0000-0000DA060000}"/>
    <cellStyle name="Normal 2 14" xfId="1741" xr:uid="{00000000-0005-0000-0000-0000DB060000}"/>
    <cellStyle name="Normal 2 15" xfId="1742" xr:uid="{00000000-0005-0000-0000-0000DC060000}"/>
    <cellStyle name="Normal 2 16" xfId="1743" xr:uid="{00000000-0005-0000-0000-0000DD060000}"/>
    <cellStyle name="Normal 2 17" xfId="1744" xr:uid="{00000000-0005-0000-0000-0000DE060000}"/>
    <cellStyle name="Normal 2 18" xfId="1745" xr:uid="{00000000-0005-0000-0000-0000DF060000}"/>
    <cellStyle name="Normal 2 19" xfId="1746" xr:uid="{00000000-0005-0000-0000-0000E0060000}"/>
    <cellStyle name="Normal 2 2" xfId="167" xr:uid="{00000000-0005-0000-0000-0000E1060000}"/>
    <cellStyle name="Normal 2 2 10" xfId="1748" xr:uid="{00000000-0005-0000-0000-0000E2060000}"/>
    <cellStyle name="Normal 2 2 11" xfId="1749" xr:uid="{00000000-0005-0000-0000-0000E3060000}"/>
    <cellStyle name="Normal 2 2 12" xfId="1750" xr:uid="{00000000-0005-0000-0000-0000E4060000}"/>
    <cellStyle name="Normal 2 2 13" xfId="1751" xr:uid="{00000000-0005-0000-0000-0000E5060000}"/>
    <cellStyle name="Normal 2 2 14" xfId="1752" xr:uid="{00000000-0005-0000-0000-0000E6060000}"/>
    <cellStyle name="Normal 2 2 15" xfId="1753" xr:uid="{00000000-0005-0000-0000-0000E7060000}"/>
    <cellStyle name="Normal 2 2 16" xfId="1754" xr:uid="{00000000-0005-0000-0000-0000E8060000}"/>
    <cellStyle name="Normal 2 2 17" xfId="1755" xr:uid="{00000000-0005-0000-0000-0000E9060000}"/>
    <cellStyle name="Normal 2 2 18" xfId="1756" xr:uid="{00000000-0005-0000-0000-0000EA060000}"/>
    <cellStyle name="Normal 2 2 19" xfId="1757" xr:uid="{00000000-0005-0000-0000-0000EB060000}"/>
    <cellStyle name="Normal 2 2 2" xfId="1758" xr:uid="{00000000-0005-0000-0000-0000EC060000}"/>
    <cellStyle name="Normal 2 2 2 2" xfId="1759" xr:uid="{00000000-0005-0000-0000-0000ED060000}"/>
    <cellStyle name="Normal 2 2 20" xfId="1760" xr:uid="{00000000-0005-0000-0000-0000EE060000}"/>
    <cellStyle name="Normal 2 2 21" xfId="1761" xr:uid="{00000000-0005-0000-0000-0000EF060000}"/>
    <cellStyle name="Normal 2 2 22" xfId="1762" xr:uid="{00000000-0005-0000-0000-0000F0060000}"/>
    <cellStyle name="Normal 2 2 23" xfId="1763" xr:uid="{00000000-0005-0000-0000-0000F1060000}"/>
    <cellStyle name="Normal 2 2 24" xfId="1764" xr:uid="{00000000-0005-0000-0000-0000F2060000}"/>
    <cellStyle name="Normal 2 2 25" xfId="1765" xr:uid="{00000000-0005-0000-0000-0000F3060000}"/>
    <cellStyle name="Normal 2 2 26" xfId="1766" xr:uid="{00000000-0005-0000-0000-0000F4060000}"/>
    <cellStyle name="Normal 2 2 27" xfId="1767" xr:uid="{00000000-0005-0000-0000-0000F5060000}"/>
    <cellStyle name="Normal 2 2 28" xfId="1768" xr:uid="{00000000-0005-0000-0000-0000F6060000}"/>
    <cellStyle name="Normal 2 2 29" xfId="1769" xr:uid="{00000000-0005-0000-0000-0000F7060000}"/>
    <cellStyle name="Normal 2 2 3" xfId="1770" xr:uid="{00000000-0005-0000-0000-0000F8060000}"/>
    <cellStyle name="Normal 2 2 3 2" xfId="1771" xr:uid="{00000000-0005-0000-0000-0000F9060000}"/>
    <cellStyle name="Normal 2 2 30" xfId="1772" xr:uid="{00000000-0005-0000-0000-0000FA060000}"/>
    <cellStyle name="Normal 2 2 31" xfId="1773" xr:uid="{00000000-0005-0000-0000-0000FB060000}"/>
    <cellStyle name="Normal 2 2 32" xfId="1774" xr:uid="{00000000-0005-0000-0000-0000FC060000}"/>
    <cellStyle name="Normal 2 2 33" xfId="1775" xr:uid="{00000000-0005-0000-0000-0000FD060000}"/>
    <cellStyle name="Normal 2 2 34" xfId="1776" xr:uid="{00000000-0005-0000-0000-0000FE060000}"/>
    <cellStyle name="Normal 2 2 35" xfId="1777" xr:uid="{00000000-0005-0000-0000-0000FF060000}"/>
    <cellStyle name="Normal 2 2 36" xfId="1778" xr:uid="{00000000-0005-0000-0000-000000070000}"/>
    <cellStyle name="Normal 2 2 37" xfId="1779" xr:uid="{00000000-0005-0000-0000-000001070000}"/>
    <cellStyle name="Normal 2 2 38" xfId="1780" xr:uid="{00000000-0005-0000-0000-000002070000}"/>
    <cellStyle name="Normal 2 2 39" xfId="1781" xr:uid="{00000000-0005-0000-0000-000003070000}"/>
    <cellStyle name="Normal 2 2 4" xfId="1782" xr:uid="{00000000-0005-0000-0000-000004070000}"/>
    <cellStyle name="Normal 2 2 40" xfId="1783" xr:uid="{00000000-0005-0000-0000-000005070000}"/>
    <cellStyle name="Normal 2 2 41" xfId="1784" xr:uid="{00000000-0005-0000-0000-000006070000}"/>
    <cellStyle name="Normal 2 2 42" xfId="1785" xr:uid="{00000000-0005-0000-0000-000007070000}"/>
    <cellStyle name="Normal 2 2 43" xfId="1786" xr:uid="{00000000-0005-0000-0000-000008070000}"/>
    <cellStyle name="Normal 2 2 44" xfId="1787" xr:uid="{00000000-0005-0000-0000-000009070000}"/>
    <cellStyle name="Normal 2 2 45" xfId="1788" xr:uid="{00000000-0005-0000-0000-00000A070000}"/>
    <cellStyle name="Normal 2 2 46" xfId="1789" xr:uid="{00000000-0005-0000-0000-00000B070000}"/>
    <cellStyle name="Normal 2 2 47" xfId="1790" xr:uid="{00000000-0005-0000-0000-00000C070000}"/>
    <cellStyle name="Normal 2 2 48" xfId="1791" xr:uid="{00000000-0005-0000-0000-00000D070000}"/>
    <cellStyle name="Normal 2 2 49" xfId="1792" xr:uid="{00000000-0005-0000-0000-00000E070000}"/>
    <cellStyle name="Normal 2 2 5" xfId="1793" xr:uid="{00000000-0005-0000-0000-00000F070000}"/>
    <cellStyle name="Normal 2 2 50" xfId="1794" xr:uid="{00000000-0005-0000-0000-000010070000}"/>
    <cellStyle name="Normal 2 2 51" xfId="1795" xr:uid="{00000000-0005-0000-0000-000011070000}"/>
    <cellStyle name="Normal 2 2 52" xfId="1796" xr:uid="{00000000-0005-0000-0000-000012070000}"/>
    <cellStyle name="Normal 2 2 53" xfId="1797" xr:uid="{00000000-0005-0000-0000-000013070000}"/>
    <cellStyle name="Normal 2 2 54" xfId="1798" xr:uid="{00000000-0005-0000-0000-000014070000}"/>
    <cellStyle name="Normal 2 2 55" xfId="1799" xr:uid="{00000000-0005-0000-0000-000015070000}"/>
    <cellStyle name="Normal 2 2 56" xfId="1800" xr:uid="{00000000-0005-0000-0000-000016070000}"/>
    <cellStyle name="Normal 2 2 57" xfId="1801" xr:uid="{00000000-0005-0000-0000-000017070000}"/>
    <cellStyle name="Normal 2 2 58" xfId="1802" xr:uid="{00000000-0005-0000-0000-000018070000}"/>
    <cellStyle name="Normal 2 2 59" xfId="1803" xr:uid="{00000000-0005-0000-0000-000019070000}"/>
    <cellStyle name="Normal 2 2 6" xfId="1804" xr:uid="{00000000-0005-0000-0000-00001A070000}"/>
    <cellStyle name="Normal 2 2 60" xfId="1805" xr:uid="{00000000-0005-0000-0000-00001B070000}"/>
    <cellStyle name="Normal 2 2 61" xfId="1806" xr:uid="{00000000-0005-0000-0000-00001C070000}"/>
    <cellStyle name="Normal 2 2 62" xfId="1807" xr:uid="{00000000-0005-0000-0000-00001D070000}"/>
    <cellStyle name="Normal 2 2 63" xfId="1808" xr:uid="{00000000-0005-0000-0000-00001E070000}"/>
    <cellStyle name="Normal 2 2 64" xfId="1809" xr:uid="{00000000-0005-0000-0000-00001F070000}"/>
    <cellStyle name="Normal 2 2 65" xfId="1747" xr:uid="{00000000-0005-0000-0000-000020070000}"/>
    <cellStyle name="Normal 2 2 66" xfId="2183" xr:uid="{00000000-0005-0000-0000-000021070000}"/>
    <cellStyle name="Normal 2 2 67" xfId="2237" xr:uid="{00000000-0005-0000-0000-000022070000}"/>
    <cellStyle name="Normal 2 2 7" xfId="1810" xr:uid="{00000000-0005-0000-0000-000023070000}"/>
    <cellStyle name="Normal 2 2 8" xfId="1811" xr:uid="{00000000-0005-0000-0000-000024070000}"/>
    <cellStyle name="Normal 2 2 9" xfId="1812" xr:uid="{00000000-0005-0000-0000-000025070000}"/>
    <cellStyle name="Normal 2 20" xfId="1813" xr:uid="{00000000-0005-0000-0000-000026070000}"/>
    <cellStyle name="Normal 2 21" xfId="1814" xr:uid="{00000000-0005-0000-0000-000027070000}"/>
    <cellStyle name="Normal 2 22" xfId="1815" xr:uid="{00000000-0005-0000-0000-000028070000}"/>
    <cellStyle name="Normal 2 23" xfId="1816" xr:uid="{00000000-0005-0000-0000-000029070000}"/>
    <cellStyle name="Normal 2 24" xfId="1817" xr:uid="{00000000-0005-0000-0000-00002A070000}"/>
    <cellStyle name="Normal 2 25" xfId="1818" xr:uid="{00000000-0005-0000-0000-00002B070000}"/>
    <cellStyle name="Normal 2 26" xfId="1819" xr:uid="{00000000-0005-0000-0000-00002C070000}"/>
    <cellStyle name="Normal 2 27" xfId="1820" xr:uid="{00000000-0005-0000-0000-00002D070000}"/>
    <cellStyle name="Normal 2 28" xfId="171" xr:uid="{00000000-0005-0000-0000-00002E070000}"/>
    <cellStyle name="Normal 2 29" xfId="1821" xr:uid="{00000000-0005-0000-0000-00002F070000}"/>
    <cellStyle name="Normal 2 3" xfId="1822" xr:uid="{00000000-0005-0000-0000-000030070000}"/>
    <cellStyle name="Normal 2 3 2" xfId="1823" xr:uid="{00000000-0005-0000-0000-000031070000}"/>
    <cellStyle name="Normal 2 3 2 2" xfId="1824" xr:uid="{00000000-0005-0000-0000-000032070000}"/>
    <cellStyle name="Normal 2 3 3" xfId="1825" xr:uid="{00000000-0005-0000-0000-000033070000}"/>
    <cellStyle name="Normal 2 30" xfId="1826" xr:uid="{00000000-0005-0000-0000-000034070000}"/>
    <cellStyle name="Normal 2 31" xfId="1827" xr:uid="{00000000-0005-0000-0000-000035070000}"/>
    <cellStyle name="Normal 2 32" xfId="1828" xr:uid="{00000000-0005-0000-0000-000036070000}"/>
    <cellStyle name="Normal 2 33" xfId="1829" xr:uid="{00000000-0005-0000-0000-000037070000}"/>
    <cellStyle name="Normal 2 34" xfId="1830" xr:uid="{00000000-0005-0000-0000-000038070000}"/>
    <cellStyle name="Normal 2 35" xfId="1831" xr:uid="{00000000-0005-0000-0000-000039070000}"/>
    <cellStyle name="Normal 2 36" xfId="1832" xr:uid="{00000000-0005-0000-0000-00003A070000}"/>
    <cellStyle name="Normal 2 37" xfId="1833" xr:uid="{00000000-0005-0000-0000-00003B070000}"/>
    <cellStyle name="Normal 2 38" xfId="1834" xr:uid="{00000000-0005-0000-0000-00003C070000}"/>
    <cellStyle name="Normal 2 39" xfId="1835" xr:uid="{00000000-0005-0000-0000-00003D070000}"/>
    <cellStyle name="Normal 2 4" xfId="1836" xr:uid="{00000000-0005-0000-0000-00003E070000}"/>
    <cellStyle name="Normal 2 4 2" xfId="1837" xr:uid="{00000000-0005-0000-0000-00003F070000}"/>
    <cellStyle name="Normal 2 4 2 2" xfId="1838" xr:uid="{00000000-0005-0000-0000-000040070000}"/>
    <cellStyle name="Normal 2 40" xfId="1839" xr:uid="{00000000-0005-0000-0000-000041070000}"/>
    <cellStyle name="Normal 2 41" xfId="1840" xr:uid="{00000000-0005-0000-0000-000042070000}"/>
    <cellStyle name="Normal 2 42" xfId="1841" xr:uid="{00000000-0005-0000-0000-000043070000}"/>
    <cellStyle name="Normal 2 43" xfId="1842" xr:uid="{00000000-0005-0000-0000-000044070000}"/>
    <cellStyle name="Normal 2 44" xfId="1843" xr:uid="{00000000-0005-0000-0000-000045070000}"/>
    <cellStyle name="Normal 2 45" xfId="1844" xr:uid="{00000000-0005-0000-0000-000046070000}"/>
    <cellStyle name="Normal 2 46" xfId="1845" xr:uid="{00000000-0005-0000-0000-000047070000}"/>
    <cellStyle name="Normal 2 47" xfId="1846" xr:uid="{00000000-0005-0000-0000-000048070000}"/>
    <cellStyle name="Normal 2 48" xfId="1847" xr:uid="{00000000-0005-0000-0000-000049070000}"/>
    <cellStyle name="Normal 2 49" xfId="1848" xr:uid="{00000000-0005-0000-0000-00004A070000}"/>
    <cellStyle name="Normal 2 5" xfId="1849" xr:uid="{00000000-0005-0000-0000-00004B070000}"/>
    <cellStyle name="Normal 2 50" xfId="1850" xr:uid="{00000000-0005-0000-0000-00004C070000}"/>
    <cellStyle name="Normal 2 51" xfId="1851" xr:uid="{00000000-0005-0000-0000-00004D070000}"/>
    <cellStyle name="Normal 2 52" xfId="1852" xr:uid="{00000000-0005-0000-0000-00004E070000}"/>
    <cellStyle name="Normal 2 53" xfId="1853" xr:uid="{00000000-0005-0000-0000-00004F070000}"/>
    <cellStyle name="Normal 2 54" xfId="1854" xr:uid="{00000000-0005-0000-0000-000050070000}"/>
    <cellStyle name="Normal 2 55" xfId="1855" xr:uid="{00000000-0005-0000-0000-000051070000}"/>
    <cellStyle name="Normal 2 56" xfId="1856" xr:uid="{00000000-0005-0000-0000-000052070000}"/>
    <cellStyle name="Normal 2 57" xfId="1857" xr:uid="{00000000-0005-0000-0000-000053070000}"/>
    <cellStyle name="Normal 2 58" xfId="1858" xr:uid="{00000000-0005-0000-0000-000054070000}"/>
    <cellStyle name="Normal 2 59" xfId="1859" xr:uid="{00000000-0005-0000-0000-000055070000}"/>
    <cellStyle name="Normal 2 6" xfId="1860" xr:uid="{00000000-0005-0000-0000-000056070000}"/>
    <cellStyle name="Normal 2 60" xfId="1861" xr:uid="{00000000-0005-0000-0000-000057070000}"/>
    <cellStyle name="Normal 2 61" xfId="1862" xr:uid="{00000000-0005-0000-0000-000058070000}"/>
    <cellStyle name="Normal 2 62" xfId="1863" xr:uid="{00000000-0005-0000-0000-000059070000}"/>
    <cellStyle name="Normal 2 63" xfId="1864" xr:uid="{00000000-0005-0000-0000-00005A070000}"/>
    <cellStyle name="Normal 2 64" xfId="1865" xr:uid="{00000000-0005-0000-0000-00005B070000}"/>
    <cellStyle name="Normal 2 65" xfId="1866" xr:uid="{00000000-0005-0000-0000-00005C070000}"/>
    <cellStyle name="Normal 2 66" xfId="1867" xr:uid="{00000000-0005-0000-0000-00005D070000}"/>
    <cellStyle name="Normal 2 67" xfId="1868" xr:uid="{00000000-0005-0000-0000-00005E070000}"/>
    <cellStyle name="Normal 2 68" xfId="1869" xr:uid="{00000000-0005-0000-0000-00005F070000}"/>
    <cellStyle name="Normal 2 68 2" xfId="2195" xr:uid="{00000000-0005-0000-0000-000060070000}"/>
    <cellStyle name="Normal 2 69" xfId="2176" xr:uid="{00000000-0005-0000-0000-000061070000}"/>
    <cellStyle name="Normal 2 7" xfId="1870" xr:uid="{00000000-0005-0000-0000-000062070000}"/>
    <cellStyle name="Normal 2 7 2" xfId="1871" xr:uid="{00000000-0005-0000-0000-000063070000}"/>
    <cellStyle name="Normal 2 70" xfId="2236" xr:uid="{00000000-0005-0000-0000-000064070000}"/>
    <cellStyle name="Normal 2 71" xfId="2246" xr:uid="{43DD88B3-0AF8-42EC-83D1-3B181B11DD55}"/>
    <cellStyle name="Normal 2 8" xfId="1872" xr:uid="{00000000-0005-0000-0000-000065070000}"/>
    <cellStyle name="Normal 2 9" xfId="1873" xr:uid="{00000000-0005-0000-0000-000066070000}"/>
    <cellStyle name="Normal 2_4. ANEXOS TECNICOS" xfId="1874" xr:uid="{00000000-0005-0000-0000-000067070000}"/>
    <cellStyle name="Normal 20" xfId="1875" xr:uid="{00000000-0005-0000-0000-000068070000}"/>
    <cellStyle name="Normal 21" xfId="1876" xr:uid="{00000000-0005-0000-0000-000069070000}"/>
    <cellStyle name="Normal 22" xfId="1877" xr:uid="{00000000-0005-0000-0000-00006A070000}"/>
    <cellStyle name="Normal 22 2" xfId="1878" xr:uid="{00000000-0005-0000-0000-00006B070000}"/>
    <cellStyle name="Normal 23" xfId="1879" xr:uid="{00000000-0005-0000-0000-00006C070000}"/>
    <cellStyle name="Normal 24" xfId="1880" xr:uid="{00000000-0005-0000-0000-00006D070000}"/>
    <cellStyle name="Normal 25" xfId="1881" xr:uid="{00000000-0005-0000-0000-00006E070000}"/>
    <cellStyle name="Normal 26" xfId="1882" xr:uid="{00000000-0005-0000-0000-00006F070000}"/>
    <cellStyle name="Normal 27" xfId="1883" xr:uid="{00000000-0005-0000-0000-000070070000}"/>
    <cellStyle name="Normal 28" xfId="1884" xr:uid="{00000000-0005-0000-0000-000071070000}"/>
    <cellStyle name="Normal 29" xfId="1885" xr:uid="{00000000-0005-0000-0000-000072070000}"/>
    <cellStyle name="Normal 3" xfId="166" xr:uid="{00000000-0005-0000-0000-000073070000}"/>
    <cellStyle name="Normal 3 10" xfId="1886" xr:uid="{00000000-0005-0000-0000-000074070000}"/>
    <cellStyle name="Normal 3 10 2" xfId="1887" xr:uid="{00000000-0005-0000-0000-000075070000}"/>
    <cellStyle name="Normal 3 11" xfId="1888" xr:uid="{00000000-0005-0000-0000-000076070000}"/>
    <cellStyle name="Normal 3 11 2" xfId="1889" xr:uid="{00000000-0005-0000-0000-000077070000}"/>
    <cellStyle name="Normal 3 12" xfId="1890" xr:uid="{00000000-0005-0000-0000-000078070000}"/>
    <cellStyle name="Normal 3 12 2" xfId="1891" xr:uid="{00000000-0005-0000-0000-000079070000}"/>
    <cellStyle name="Normal 3 13" xfId="1892" xr:uid="{00000000-0005-0000-0000-00007A070000}"/>
    <cellStyle name="Normal 3 14" xfId="1893" xr:uid="{00000000-0005-0000-0000-00007B070000}"/>
    <cellStyle name="Normal 3 15" xfId="1894" xr:uid="{00000000-0005-0000-0000-00007C070000}"/>
    <cellStyle name="Normal 3 16" xfId="1895" xr:uid="{00000000-0005-0000-0000-00007D070000}"/>
    <cellStyle name="Normal 3 17" xfId="1896" xr:uid="{00000000-0005-0000-0000-00007E070000}"/>
    <cellStyle name="Normal 3 18" xfId="1897" xr:uid="{00000000-0005-0000-0000-00007F070000}"/>
    <cellStyle name="Normal 3 19" xfId="1898" xr:uid="{00000000-0005-0000-0000-000080070000}"/>
    <cellStyle name="Normal 3 2" xfId="1899" xr:uid="{00000000-0005-0000-0000-000081070000}"/>
    <cellStyle name="Normal 3 2 2" xfId="1900" xr:uid="{00000000-0005-0000-0000-000082070000}"/>
    <cellStyle name="Normal 3 20" xfId="1901" xr:uid="{00000000-0005-0000-0000-000083070000}"/>
    <cellStyle name="Normal 3 21" xfId="1902" xr:uid="{00000000-0005-0000-0000-000084070000}"/>
    <cellStyle name="Normal 3 22" xfId="1903" xr:uid="{00000000-0005-0000-0000-000085070000}"/>
    <cellStyle name="Normal 3 23" xfId="1904" xr:uid="{00000000-0005-0000-0000-000086070000}"/>
    <cellStyle name="Normal 3 24" xfId="1905" xr:uid="{00000000-0005-0000-0000-000087070000}"/>
    <cellStyle name="Normal 3 25" xfId="1906" xr:uid="{00000000-0005-0000-0000-000088070000}"/>
    <cellStyle name="Normal 3 26" xfId="1907" xr:uid="{00000000-0005-0000-0000-000089070000}"/>
    <cellStyle name="Normal 3 27" xfId="1908" xr:uid="{00000000-0005-0000-0000-00008A070000}"/>
    <cellStyle name="Normal 3 28" xfId="1909" xr:uid="{00000000-0005-0000-0000-00008B070000}"/>
    <cellStyle name="Normal 3 29" xfId="1910" xr:uid="{00000000-0005-0000-0000-00008C070000}"/>
    <cellStyle name="Normal 3 3" xfId="1911" xr:uid="{00000000-0005-0000-0000-00008D070000}"/>
    <cellStyle name="Normal 3 3 2" xfId="1912" xr:uid="{00000000-0005-0000-0000-00008E070000}"/>
    <cellStyle name="Normal 3 30" xfId="1913" xr:uid="{00000000-0005-0000-0000-00008F070000}"/>
    <cellStyle name="Normal 3 31" xfId="1914" xr:uid="{00000000-0005-0000-0000-000090070000}"/>
    <cellStyle name="Normal 3 32" xfId="1915" xr:uid="{00000000-0005-0000-0000-000091070000}"/>
    <cellStyle name="Normal 3 33" xfId="1916" xr:uid="{00000000-0005-0000-0000-000092070000}"/>
    <cellStyle name="Normal 3 34" xfId="1917" xr:uid="{00000000-0005-0000-0000-000093070000}"/>
    <cellStyle name="Normal 3 35" xfId="1918" xr:uid="{00000000-0005-0000-0000-000094070000}"/>
    <cellStyle name="Normal 3 36" xfId="1919" xr:uid="{00000000-0005-0000-0000-000095070000}"/>
    <cellStyle name="Normal 3 37" xfId="1920" xr:uid="{00000000-0005-0000-0000-000096070000}"/>
    <cellStyle name="Normal 3 38" xfId="1921" xr:uid="{00000000-0005-0000-0000-000097070000}"/>
    <cellStyle name="Normal 3 39" xfId="1922" xr:uid="{00000000-0005-0000-0000-000098070000}"/>
    <cellStyle name="Normal 3 4" xfId="1923" xr:uid="{00000000-0005-0000-0000-000099070000}"/>
    <cellStyle name="Normal 3 4 2" xfId="1924" xr:uid="{00000000-0005-0000-0000-00009A070000}"/>
    <cellStyle name="Normal 3 40" xfId="1925" xr:uid="{00000000-0005-0000-0000-00009B070000}"/>
    <cellStyle name="Normal 3 41" xfId="1926" xr:uid="{00000000-0005-0000-0000-00009C070000}"/>
    <cellStyle name="Normal 3 42" xfId="1927" xr:uid="{00000000-0005-0000-0000-00009D070000}"/>
    <cellStyle name="Normal 3 43" xfId="1928" xr:uid="{00000000-0005-0000-0000-00009E070000}"/>
    <cellStyle name="Normal 3 44" xfId="1929" xr:uid="{00000000-0005-0000-0000-00009F070000}"/>
    <cellStyle name="Normal 3 44 2" xfId="1930" xr:uid="{00000000-0005-0000-0000-0000A0070000}"/>
    <cellStyle name="Normal 3 45" xfId="1931" xr:uid="{00000000-0005-0000-0000-0000A1070000}"/>
    <cellStyle name="Normal 3 46" xfId="1932" xr:uid="{00000000-0005-0000-0000-0000A2070000}"/>
    <cellStyle name="Normal 3 47" xfId="1933" xr:uid="{00000000-0005-0000-0000-0000A3070000}"/>
    <cellStyle name="Normal 3 48" xfId="1934" xr:uid="{00000000-0005-0000-0000-0000A4070000}"/>
    <cellStyle name="Normal 3 49" xfId="1935" xr:uid="{00000000-0005-0000-0000-0000A5070000}"/>
    <cellStyle name="Normal 3 5" xfId="1936" xr:uid="{00000000-0005-0000-0000-0000A6070000}"/>
    <cellStyle name="Normal 3 5 2" xfId="1937" xr:uid="{00000000-0005-0000-0000-0000A7070000}"/>
    <cellStyle name="Normal 3 50" xfId="1938" xr:uid="{00000000-0005-0000-0000-0000A8070000}"/>
    <cellStyle name="Normal 3 51" xfId="1939" xr:uid="{00000000-0005-0000-0000-0000A9070000}"/>
    <cellStyle name="Normal 3 52" xfId="1940" xr:uid="{00000000-0005-0000-0000-0000AA070000}"/>
    <cellStyle name="Normal 3 53" xfId="1941" xr:uid="{00000000-0005-0000-0000-0000AB070000}"/>
    <cellStyle name="Normal 3 54" xfId="1942" xr:uid="{00000000-0005-0000-0000-0000AC070000}"/>
    <cellStyle name="Normal 3 55" xfId="1943" xr:uid="{00000000-0005-0000-0000-0000AD070000}"/>
    <cellStyle name="Normal 3 56" xfId="1944" xr:uid="{00000000-0005-0000-0000-0000AE070000}"/>
    <cellStyle name="Normal 3 57" xfId="1945" xr:uid="{00000000-0005-0000-0000-0000AF070000}"/>
    <cellStyle name="Normal 3 58" xfId="1946" xr:uid="{00000000-0005-0000-0000-0000B0070000}"/>
    <cellStyle name="Normal 3 59" xfId="1947" xr:uid="{00000000-0005-0000-0000-0000B1070000}"/>
    <cellStyle name="Normal 3 6" xfId="1948" xr:uid="{00000000-0005-0000-0000-0000B2070000}"/>
    <cellStyle name="Normal 3 6 2" xfId="1949" xr:uid="{00000000-0005-0000-0000-0000B3070000}"/>
    <cellStyle name="Normal 3 60" xfId="1950" xr:uid="{00000000-0005-0000-0000-0000B4070000}"/>
    <cellStyle name="Normal 3 61" xfId="1951" xr:uid="{00000000-0005-0000-0000-0000B5070000}"/>
    <cellStyle name="Normal 3 62" xfId="1952" xr:uid="{00000000-0005-0000-0000-0000B6070000}"/>
    <cellStyle name="Normal 3 63" xfId="1953" xr:uid="{00000000-0005-0000-0000-0000B7070000}"/>
    <cellStyle name="Normal 3 64" xfId="1954" xr:uid="{00000000-0005-0000-0000-0000B8070000}"/>
    <cellStyle name="Normal 3 65" xfId="1955" xr:uid="{00000000-0005-0000-0000-0000B9070000}"/>
    <cellStyle name="Normal 3 66" xfId="1956" xr:uid="{00000000-0005-0000-0000-0000BA070000}"/>
    <cellStyle name="Normal 3 67" xfId="1957" xr:uid="{00000000-0005-0000-0000-0000BB070000}"/>
    <cellStyle name="Normal 3 68" xfId="1958" xr:uid="{00000000-0005-0000-0000-0000BC070000}"/>
    <cellStyle name="Normal 3 69" xfId="1959" xr:uid="{00000000-0005-0000-0000-0000BD070000}"/>
    <cellStyle name="Normal 3 7" xfId="1960" xr:uid="{00000000-0005-0000-0000-0000BE070000}"/>
    <cellStyle name="Normal 3 7 2" xfId="1961" xr:uid="{00000000-0005-0000-0000-0000BF070000}"/>
    <cellStyle name="Normal 3 70" xfId="1962" xr:uid="{00000000-0005-0000-0000-0000C0070000}"/>
    <cellStyle name="Normal 3 71" xfId="1963" xr:uid="{00000000-0005-0000-0000-0000C1070000}"/>
    <cellStyle name="Normal 3 72" xfId="1964" xr:uid="{00000000-0005-0000-0000-0000C2070000}"/>
    <cellStyle name="Normal 3 73" xfId="1965" xr:uid="{00000000-0005-0000-0000-0000C3070000}"/>
    <cellStyle name="Normal 3 74" xfId="1966" xr:uid="{00000000-0005-0000-0000-0000C4070000}"/>
    <cellStyle name="Normal 3 75" xfId="1967" xr:uid="{00000000-0005-0000-0000-0000C5070000}"/>
    <cellStyle name="Normal 3 76" xfId="1968" xr:uid="{00000000-0005-0000-0000-0000C6070000}"/>
    <cellStyle name="Normal 3 77" xfId="1969" xr:uid="{00000000-0005-0000-0000-0000C7070000}"/>
    <cellStyle name="Normal 3 77 2" xfId="2196" xr:uid="{00000000-0005-0000-0000-0000C8070000}"/>
    <cellStyle name="Normal 3 78" xfId="2178" xr:uid="{00000000-0005-0000-0000-0000C9070000}"/>
    <cellStyle name="Normal 3 8" xfId="1970" xr:uid="{00000000-0005-0000-0000-0000CA070000}"/>
    <cellStyle name="Normal 3 8 2" xfId="1971" xr:uid="{00000000-0005-0000-0000-0000CB070000}"/>
    <cellStyle name="Normal 3 9" xfId="1972" xr:uid="{00000000-0005-0000-0000-0000CC070000}"/>
    <cellStyle name="Normal 3 9 2" xfId="1973" xr:uid="{00000000-0005-0000-0000-0000CD070000}"/>
    <cellStyle name="Normal 3_4. ANEXOS TECNICOS" xfId="1974" xr:uid="{00000000-0005-0000-0000-0000CE070000}"/>
    <cellStyle name="Normal 30" xfId="1975" xr:uid="{00000000-0005-0000-0000-0000CF070000}"/>
    <cellStyle name="Normal 31" xfId="1976" xr:uid="{00000000-0005-0000-0000-0000D0070000}"/>
    <cellStyle name="Normal 32" xfId="1977" xr:uid="{00000000-0005-0000-0000-0000D1070000}"/>
    <cellStyle name="Normal 33" xfId="1978" xr:uid="{00000000-0005-0000-0000-0000D2070000}"/>
    <cellStyle name="Normal 34" xfId="1979" xr:uid="{00000000-0005-0000-0000-0000D3070000}"/>
    <cellStyle name="Normal 35" xfId="1980" xr:uid="{00000000-0005-0000-0000-0000D4070000}"/>
    <cellStyle name="Normal 36" xfId="1981" xr:uid="{00000000-0005-0000-0000-0000D5070000}"/>
    <cellStyle name="Normal 37" xfId="1982" xr:uid="{00000000-0005-0000-0000-0000D6070000}"/>
    <cellStyle name="Normal 38" xfId="1983" xr:uid="{00000000-0005-0000-0000-0000D7070000}"/>
    <cellStyle name="Normal 39" xfId="174" xr:uid="{00000000-0005-0000-0000-0000D8070000}"/>
    <cellStyle name="Normal 39 2" xfId="1984" xr:uid="{00000000-0005-0000-0000-0000D9070000}"/>
    <cellStyle name="Normal 39 2 2" xfId="2197" xr:uid="{00000000-0005-0000-0000-0000DA070000}"/>
    <cellStyle name="Normal 39 2 3" xfId="2242" xr:uid="{E0116DBC-2847-4D24-ABD5-64D0FD6A26BB}"/>
    <cellStyle name="Normal 4" xfId="1985" xr:uid="{00000000-0005-0000-0000-0000DB070000}"/>
    <cellStyle name="Normal 4 2" xfId="1986" xr:uid="{00000000-0005-0000-0000-0000DC070000}"/>
    <cellStyle name="Normal 4 2 2" xfId="1987" xr:uid="{00000000-0005-0000-0000-0000DD070000}"/>
    <cellStyle name="Normal 4 2 2 2" xfId="1988" xr:uid="{00000000-0005-0000-0000-0000DE070000}"/>
    <cellStyle name="Normal 4 2 2 2 2" xfId="2198" xr:uid="{00000000-0005-0000-0000-0000DF070000}"/>
    <cellStyle name="Normal 4 2 2 3" xfId="1989" xr:uid="{00000000-0005-0000-0000-0000E0070000}"/>
    <cellStyle name="Normal 4 2 2 3 2" xfId="2199" xr:uid="{00000000-0005-0000-0000-0000E1070000}"/>
    <cellStyle name="Normal 4 2 3" xfId="1990" xr:uid="{00000000-0005-0000-0000-0000E2070000}"/>
    <cellStyle name="Normal 4 2 4" xfId="1991" xr:uid="{00000000-0005-0000-0000-0000E3070000}"/>
    <cellStyle name="Normal 4 2 4 2" xfId="2200" xr:uid="{00000000-0005-0000-0000-0000E4070000}"/>
    <cellStyle name="Normal 4 3" xfId="1992" xr:uid="{00000000-0005-0000-0000-0000E5070000}"/>
    <cellStyle name="Normal 4 3 2" xfId="1993" xr:uid="{00000000-0005-0000-0000-0000E6070000}"/>
    <cellStyle name="Normal 4 3 3" xfId="1994" xr:uid="{00000000-0005-0000-0000-0000E7070000}"/>
    <cellStyle name="Normal 4 3 3 2" xfId="2201" xr:uid="{00000000-0005-0000-0000-0000E8070000}"/>
    <cellStyle name="Normal 4 4" xfId="1995" xr:uid="{00000000-0005-0000-0000-0000E9070000}"/>
    <cellStyle name="Normal 4 4 2" xfId="2202" xr:uid="{00000000-0005-0000-0000-0000EA070000}"/>
    <cellStyle name="Normal 4 5" xfId="1996" xr:uid="{00000000-0005-0000-0000-0000EB070000}"/>
    <cellStyle name="Normal 4 5 2" xfId="2203" xr:uid="{00000000-0005-0000-0000-0000EC070000}"/>
    <cellStyle name="Normal 4 6" xfId="2181" xr:uid="{00000000-0005-0000-0000-0000ED070000}"/>
    <cellStyle name="Normal 40" xfId="175" xr:uid="{00000000-0005-0000-0000-0000EE070000}"/>
    <cellStyle name="Normal 40 2" xfId="1997" xr:uid="{00000000-0005-0000-0000-0000EF070000}"/>
    <cellStyle name="Normal 40 2 2" xfId="2204" xr:uid="{00000000-0005-0000-0000-0000F0070000}"/>
    <cellStyle name="Normal 40 3" xfId="2185" xr:uid="{00000000-0005-0000-0000-0000F1070000}"/>
    <cellStyle name="Normal 41" xfId="1998" xr:uid="{00000000-0005-0000-0000-0000F2070000}"/>
    <cellStyle name="Normal 42" xfId="1999" xr:uid="{00000000-0005-0000-0000-0000F3070000}"/>
    <cellStyle name="Normal 43" xfId="2000" xr:uid="{00000000-0005-0000-0000-0000F4070000}"/>
    <cellStyle name="Normal 44" xfId="2001" xr:uid="{00000000-0005-0000-0000-0000F5070000}"/>
    <cellStyle name="Normal 44 10" xfId="2002" xr:uid="{00000000-0005-0000-0000-0000F6070000}"/>
    <cellStyle name="Normal 44 10 2" xfId="2003" xr:uid="{00000000-0005-0000-0000-0000F7070000}"/>
    <cellStyle name="Normal 44 11" xfId="2004" xr:uid="{00000000-0005-0000-0000-0000F8070000}"/>
    <cellStyle name="Normal 44 11 2" xfId="2005" xr:uid="{00000000-0005-0000-0000-0000F9070000}"/>
    <cellStyle name="Normal 44 12" xfId="2006" xr:uid="{00000000-0005-0000-0000-0000FA070000}"/>
    <cellStyle name="Normal 44 13" xfId="2007" xr:uid="{00000000-0005-0000-0000-0000FB070000}"/>
    <cellStyle name="Normal 44 14" xfId="2008" xr:uid="{00000000-0005-0000-0000-0000FC070000}"/>
    <cellStyle name="Normal 44 15" xfId="2009" xr:uid="{00000000-0005-0000-0000-0000FD070000}"/>
    <cellStyle name="Normal 44 16" xfId="2010" xr:uid="{00000000-0005-0000-0000-0000FE070000}"/>
    <cellStyle name="Normal 44 17" xfId="2011" xr:uid="{00000000-0005-0000-0000-0000FF070000}"/>
    <cellStyle name="Normal 44 18" xfId="2012" xr:uid="{00000000-0005-0000-0000-000000080000}"/>
    <cellStyle name="Normal 44 19" xfId="2013" xr:uid="{00000000-0005-0000-0000-000001080000}"/>
    <cellStyle name="Normal 44 2" xfId="2014" xr:uid="{00000000-0005-0000-0000-000002080000}"/>
    <cellStyle name="Normal 44 2 2" xfId="2015" xr:uid="{00000000-0005-0000-0000-000003080000}"/>
    <cellStyle name="Normal 44 20" xfId="2016" xr:uid="{00000000-0005-0000-0000-000004080000}"/>
    <cellStyle name="Normal 44 21" xfId="2017" xr:uid="{00000000-0005-0000-0000-000005080000}"/>
    <cellStyle name="Normal 44 22" xfId="2018" xr:uid="{00000000-0005-0000-0000-000006080000}"/>
    <cellStyle name="Normal 44 23" xfId="2019" xr:uid="{00000000-0005-0000-0000-000007080000}"/>
    <cellStyle name="Normal 44 24" xfId="2020" xr:uid="{00000000-0005-0000-0000-000008080000}"/>
    <cellStyle name="Normal 44 25" xfId="2021" xr:uid="{00000000-0005-0000-0000-000009080000}"/>
    <cellStyle name="Normal 44 26" xfId="2022" xr:uid="{00000000-0005-0000-0000-00000A080000}"/>
    <cellStyle name="Normal 44 27" xfId="2023" xr:uid="{00000000-0005-0000-0000-00000B080000}"/>
    <cellStyle name="Normal 44 28" xfId="2024" xr:uid="{00000000-0005-0000-0000-00000C080000}"/>
    <cellStyle name="Normal 44 29" xfId="2025" xr:uid="{00000000-0005-0000-0000-00000D080000}"/>
    <cellStyle name="Normal 44 3" xfId="2026" xr:uid="{00000000-0005-0000-0000-00000E080000}"/>
    <cellStyle name="Normal 44 3 2" xfId="2027" xr:uid="{00000000-0005-0000-0000-00000F080000}"/>
    <cellStyle name="Normal 44 30" xfId="2028" xr:uid="{00000000-0005-0000-0000-000010080000}"/>
    <cellStyle name="Normal 44 31" xfId="2029" xr:uid="{00000000-0005-0000-0000-000011080000}"/>
    <cellStyle name="Normal 44 32" xfId="2030" xr:uid="{00000000-0005-0000-0000-000012080000}"/>
    <cellStyle name="Normal 44 33" xfId="2031" xr:uid="{00000000-0005-0000-0000-000013080000}"/>
    <cellStyle name="Normal 44 34" xfId="2032" xr:uid="{00000000-0005-0000-0000-000014080000}"/>
    <cellStyle name="Normal 44 35" xfId="2033" xr:uid="{00000000-0005-0000-0000-000015080000}"/>
    <cellStyle name="Normal 44 36" xfId="2034" xr:uid="{00000000-0005-0000-0000-000016080000}"/>
    <cellStyle name="Normal 44 37" xfId="2035" xr:uid="{00000000-0005-0000-0000-000017080000}"/>
    <cellStyle name="Normal 44 38" xfId="2036" xr:uid="{00000000-0005-0000-0000-000018080000}"/>
    <cellStyle name="Normal 44 39" xfId="2037" xr:uid="{00000000-0005-0000-0000-000019080000}"/>
    <cellStyle name="Normal 44 4" xfId="2038" xr:uid="{00000000-0005-0000-0000-00001A080000}"/>
    <cellStyle name="Normal 44 4 2" xfId="2039" xr:uid="{00000000-0005-0000-0000-00001B080000}"/>
    <cellStyle name="Normal 44 40" xfId="2040" xr:uid="{00000000-0005-0000-0000-00001C080000}"/>
    <cellStyle name="Normal 44 41" xfId="2041" xr:uid="{00000000-0005-0000-0000-00001D080000}"/>
    <cellStyle name="Normal 44 42" xfId="2042" xr:uid="{00000000-0005-0000-0000-00001E080000}"/>
    <cellStyle name="Normal 44 43" xfId="2043" xr:uid="{00000000-0005-0000-0000-00001F080000}"/>
    <cellStyle name="Normal 44 44" xfId="2044" xr:uid="{00000000-0005-0000-0000-000020080000}"/>
    <cellStyle name="Normal 44 45" xfId="2045" xr:uid="{00000000-0005-0000-0000-000021080000}"/>
    <cellStyle name="Normal 44 46" xfId="2046" xr:uid="{00000000-0005-0000-0000-000022080000}"/>
    <cellStyle name="Normal 44 47" xfId="2047" xr:uid="{00000000-0005-0000-0000-000023080000}"/>
    <cellStyle name="Normal 44 48" xfId="2048" xr:uid="{00000000-0005-0000-0000-000024080000}"/>
    <cellStyle name="Normal 44 49" xfId="2049" xr:uid="{00000000-0005-0000-0000-000025080000}"/>
    <cellStyle name="Normal 44 5" xfId="2050" xr:uid="{00000000-0005-0000-0000-000026080000}"/>
    <cellStyle name="Normal 44 5 2" xfId="2051" xr:uid="{00000000-0005-0000-0000-000027080000}"/>
    <cellStyle name="Normal 44 50" xfId="2052" xr:uid="{00000000-0005-0000-0000-000028080000}"/>
    <cellStyle name="Normal 44 51" xfId="2053" xr:uid="{00000000-0005-0000-0000-000029080000}"/>
    <cellStyle name="Normal 44 52" xfId="2054" xr:uid="{00000000-0005-0000-0000-00002A080000}"/>
    <cellStyle name="Normal 44 53" xfId="2055" xr:uid="{00000000-0005-0000-0000-00002B080000}"/>
    <cellStyle name="Normal 44 54" xfId="2056" xr:uid="{00000000-0005-0000-0000-00002C080000}"/>
    <cellStyle name="Normal 44 55" xfId="2057" xr:uid="{00000000-0005-0000-0000-00002D080000}"/>
    <cellStyle name="Normal 44 56" xfId="2058" xr:uid="{00000000-0005-0000-0000-00002E080000}"/>
    <cellStyle name="Normal 44 57" xfId="2059" xr:uid="{00000000-0005-0000-0000-00002F080000}"/>
    <cellStyle name="Normal 44 58" xfId="2060" xr:uid="{00000000-0005-0000-0000-000030080000}"/>
    <cellStyle name="Normal 44 59" xfId="2061" xr:uid="{00000000-0005-0000-0000-000031080000}"/>
    <cellStyle name="Normal 44 6" xfId="2062" xr:uid="{00000000-0005-0000-0000-000032080000}"/>
    <cellStyle name="Normal 44 6 2" xfId="2063" xr:uid="{00000000-0005-0000-0000-000033080000}"/>
    <cellStyle name="Normal 44 60" xfId="2064" xr:uid="{00000000-0005-0000-0000-000034080000}"/>
    <cellStyle name="Normal 44 61" xfId="2065" xr:uid="{00000000-0005-0000-0000-000035080000}"/>
    <cellStyle name="Normal 44 62" xfId="2066" xr:uid="{00000000-0005-0000-0000-000036080000}"/>
    <cellStyle name="Normal 44 63" xfId="2067" xr:uid="{00000000-0005-0000-0000-000037080000}"/>
    <cellStyle name="Normal 44 64" xfId="2068" xr:uid="{00000000-0005-0000-0000-000038080000}"/>
    <cellStyle name="Normal 44 65" xfId="2069" xr:uid="{00000000-0005-0000-0000-000039080000}"/>
    <cellStyle name="Normal 44 66" xfId="2070" xr:uid="{00000000-0005-0000-0000-00003A080000}"/>
    <cellStyle name="Normal 44 67" xfId="2071" xr:uid="{00000000-0005-0000-0000-00003B080000}"/>
    <cellStyle name="Normal 44 68" xfId="2072" xr:uid="{00000000-0005-0000-0000-00003C080000}"/>
    <cellStyle name="Normal 44 69" xfId="2073" xr:uid="{00000000-0005-0000-0000-00003D080000}"/>
    <cellStyle name="Normal 44 7" xfId="2074" xr:uid="{00000000-0005-0000-0000-00003E080000}"/>
    <cellStyle name="Normal 44 7 2" xfId="2075" xr:uid="{00000000-0005-0000-0000-00003F080000}"/>
    <cellStyle name="Normal 44 70" xfId="2076" xr:uid="{00000000-0005-0000-0000-000040080000}"/>
    <cellStyle name="Normal 44 71" xfId="2077" xr:uid="{00000000-0005-0000-0000-000041080000}"/>
    <cellStyle name="Normal 44 72" xfId="2078" xr:uid="{00000000-0005-0000-0000-000042080000}"/>
    <cellStyle name="Normal 44 73" xfId="2079" xr:uid="{00000000-0005-0000-0000-000043080000}"/>
    <cellStyle name="Normal 44 74" xfId="2080" xr:uid="{00000000-0005-0000-0000-000044080000}"/>
    <cellStyle name="Normal 44 75" xfId="2081" xr:uid="{00000000-0005-0000-0000-000045080000}"/>
    <cellStyle name="Normal 44 8" xfId="2082" xr:uid="{00000000-0005-0000-0000-000046080000}"/>
    <cellStyle name="Normal 44 8 2" xfId="2083" xr:uid="{00000000-0005-0000-0000-000047080000}"/>
    <cellStyle name="Normal 44 9" xfId="2084" xr:uid="{00000000-0005-0000-0000-000048080000}"/>
    <cellStyle name="Normal 44 9 2" xfId="2085" xr:uid="{00000000-0005-0000-0000-000049080000}"/>
    <cellStyle name="Normal 44_INFORME DE EVALUACION TECNICO PRELIMINAR AJUSTADO" xfId="2086" xr:uid="{00000000-0005-0000-0000-00004A080000}"/>
    <cellStyle name="Normal 45" xfId="2087" xr:uid="{00000000-0005-0000-0000-00004B080000}"/>
    <cellStyle name="Normal 45 2" xfId="2205" xr:uid="{00000000-0005-0000-0000-00004C080000}"/>
    <cellStyle name="Normal 46" xfId="2088" xr:uid="{00000000-0005-0000-0000-00004D080000}"/>
    <cellStyle name="Normal 46 2" xfId="2206" xr:uid="{00000000-0005-0000-0000-00004E080000}"/>
    <cellStyle name="Normal 47" xfId="2089" xr:uid="{00000000-0005-0000-0000-00004F080000}"/>
    <cellStyle name="Normal 47 2" xfId="2207" xr:uid="{00000000-0005-0000-0000-000050080000}"/>
    <cellStyle name="Normal 48" xfId="2090" xr:uid="{00000000-0005-0000-0000-000051080000}"/>
    <cellStyle name="Normal 48 2" xfId="2208" xr:uid="{00000000-0005-0000-0000-000052080000}"/>
    <cellStyle name="Normal 49" xfId="2091" xr:uid="{00000000-0005-0000-0000-000053080000}"/>
    <cellStyle name="Normal 49 2" xfId="2209" xr:uid="{00000000-0005-0000-0000-000054080000}"/>
    <cellStyle name="Normal 5" xfId="2092" xr:uid="{00000000-0005-0000-0000-000055080000}"/>
    <cellStyle name="Normal 5 2" xfId="2093" xr:uid="{00000000-0005-0000-0000-000056080000}"/>
    <cellStyle name="Normal 5 2 2" xfId="2094" xr:uid="{00000000-0005-0000-0000-000057080000}"/>
    <cellStyle name="Normal 5 3" xfId="2095" xr:uid="{00000000-0005-0000-0000-000058080000}"/>
    <cellStyle name="Normal 5 3 2" xfId="2096" xr:uid="{00000000-0005-0000-0000-000059080000}"/>
    <cellStyle name="Normal 5 4" xfId="2097" xr:uid="{00000000-0005-0000-0000-00005A080000}"/>
    <cellStyle name="Normal 5 5" xfId="2098" xr:uid="{00000000-0005-0000-0000-00005B080000}"/>
    <cellStyle name="Normal 5 6" xfId="2099" xr:uid="{00000000-0005-0000-0000-00005C080000}"/>
    <cellStyle name="Normal 5 6 2" xfId="2210" xr:uid="{00000000-0005-0000-0000-00005D080000}"/>
    <cellStyle name="Normal 5 6 3" xfId="2241" xr:uid="{BD6561A5-C8D2-4A83-B54E-01F3A3C4370F}"/>
    <cellStyle name="Normal 5 7" xfId="2182" xr:uid="{00000000-0005-0000-0000-00005E080000}"/>
    <cellStyle name="Normal 50" xfId="2100" xr:uid="{00000000-0005-0000-0000-00005F080000}"/>
    <cellStyle name="Normal 50 2" xfId="2101" xr:uid="{00000000-0005-0000-0000-000060080000}"/>
    <cellStyle name="Normal 50 2 2" xfId="2172" xr:uid="{00000000-0005-0000-0000-000061080000}"/>
    <cellStyle name="Normal 50 2 2 2" xfId="2216" xr:uid="{00000000-0005-0000-0000-000062080000}"/>
    <cellStyle name="Normal 50 2 3" xfId="2173" xr:uid="{00000000-0005-0000-0000-000063080000}"/>
    <cellStyle name="Normal 50 2 3 2" xfId="2217" xr:uid="{00000000-0005-0000-0000-000064080000}"/>
    <cellStyle name="Normal 50 3" xfId="2211" xr:uid="{00000000-0005-0000-0000-000065080000}"/>
    <cellStyle name="Normal 51" xfId="2102" xr:uid="{00000000-0005-0000-0000-000066080000}"/>
    <cellStyle name="Normal 51 2" xfId="2103" xr:uid="{00000000-0005-0000-0000-000067080000}"/>
    <cellStyle name="Normal 52" xfId="176" xr:uid="{00000000-0005-0000-0000-000068080000}"/>
    <cellStyle name="Normal 52 2" xfId="2186" xr:uid="{00000000-0005-0000-0000-000069080000}"/>
    <cellStyle name="Normal 53" xfId="2218" xr:uid="{00000000-0005-0000-0000-00006A080000}"/>
    <cellStyle name="Normal 54" xfId="2104" xr:uid="{00000000-0005-0000-0000-00006B080000}"/>
    <cellStyle name="Normal 55" xfId="2229" xr:uid="{00000000-0005-0000-0000-00006C080000}"/>
    <cellStyle name="Normal 56" xfId="2232" xr:uid="{00000000-0005-0000-0000-00006D080000}"/>
    <cellStyle name="Normal 57" xfId="2233" xr:uid="{00000000-0005-0000-0000-00006E080000}"/>
    <cellStyle name="Normal 58" xfId="2105" xr:uid="{00000000-0005-0000-0000-00006F080000}"/>
    <cellStyle name="Normal 59" xfId="2239" xr:uid="{FDAA3CD1-D98F-4771-B08F-F8FE6D6F4CF9}"/>
    <cellStyle name="Normal 6" xfId="2106" xr:uid="{00000000-0005-0000-0000-000070080000}"/>
    <cellStyle name="Normal 6 2" xfId="2107" xr:uid="{00000000-0005-0000-0000-000071080000}"/>
    <cellStyle name="Normal 6 3" xfId="2108" xr:uid="{00000000-0005-0000-0000-000072080000}"/>
    <cellStyle name="Normal 6 4" xfId="2109" xr:uid="{00000000-0005-0000-0000-000073080000}"/>
    <cellStyle name="Normal 6 5" xfId="2212" xr:uid="{00000000-0005-0000-0000-000074080000}"/>
    <cellStyle name="Normal 60" xfId="2244" xr:uid="{51FF20D9-AE0B-45D8-8A12-5D0EC7EE3228}"/>
    <cellStyle name="Normal 61" xfId="2110" xr:uid="{00000000-0005-0000-0000-000075080000}"/>
    <cellStyle name="Normal 62" xfId="2111" xr:uid="{00000000-0005-0000-0000-000076080000}"/>
    <cellStyle name="Normal 63" xfId="2248" xr:uid="{FFD193F3-83AF-4C47-9728-90410F9E8117}"/>
    <cellStyle name="Normal 7" xfId="2112" xr:uid="{00000000-0005-0000-0000-000077080000}"/>
    <cellStyle name="Normal 7 2" xfId="2113" xr:uid="{00000000-0005-0000-0000-000078080000}"/>
    <cellStyle name="Normal 7 2 2" xfId="2114" xr:uid="{00000000-0005-0000-0000-000079080000}"/>
    <cellStyle name="Normal 7 3" xfId="2115" xr:uid="{00000000-0005-0000-0000-00007A080000}"/>
    <cellStyle name="Normal 7 4" xfId="2116" xr:uid="{00000000-0005-0000-0000-00007B080000}"/>
    <cellStyle name="Normal 7 5" xfId="2117" xr:uid="{00000000-0005-0000-0000-00007C080000}"/>
    <cellStyle name="Normal 8" xfId="2118" xr:uid="{00000000-0005-0000-0000-00007D080000}"/>
    <cellStyle name="Normal 8 2" xfId="2119" xr:uid="{00000000-0005-0000-0000-00007E080000}"/>
    <cellStyle name="Normal 8 2 2" xfId="2120" xr:uid="{00000000-0005-0000-0000-00007F080000}"/>
    <cellStyle name="Normal 8 3" xfId="2121" xr:uid="{00000000-0005-0000-0000-000080080000}"/>
    <cellStyle name="Normal 8 4" xfId="2122" xr:uid="{00000000-0005-0000-0000-000081080000}"/>
    <cellStyle name="Normal 8 4 2" xfId="2213" xr:uid="{00000000-0005-0000-0000-000082080000}"/>
    <cellStyle name="Normal 8 5" xfId="2123" xr:uid="{00000000-0005-0000-0000-000083080000}"/>
    <cellStyle name="Normal 9" xfId="2124" xr:uid="{00000000-0005-0000-0000-000084080000}"/>
    <cellStyle name="Normal 9 2" xfId="2125" xr:uid="{00000000-0005-0000-0000-000085080000}"/>
    <cellStyle name="Normal 9 3" xfId="2214" xr:uid="{00000000-0005-0000-0000-000086080000}"/>
    <cellStyle name="Notas 2" xfId="2126" xr:uid="{00000000-0005-0000-0000-000087080000}"/>
    <cellStyle name="Notas 2 2" xfId="2127" xr:uid="{00000000-0005-0000-0000-000088080000}"/>
    <cellStyle name="Notas 3" xfId="2128" xr:uid="{00000000-0005-0000-0000-000089080000}"/>
    <cellStyle name="Notas 4" xfId="2129" xr:uid="{00000000-0005-0000-0000-00008A080000}"/>
    <cellStyle name="Output" xfId="2130" xr:uid="{00000000-0005-0000-0000-00008B080000}"/>
    <cellStyle name="Output 2" xfId="2220" xr:uid="{00000000-0005-0000-0000-00008C080000}"/>
    <cellStyle name="Porcentaje" xfId="2253" builtinId="5"/>
    <cellStyle name="Porcentaje 2" xfId="2132" xr:uid="{00000000-0005-0000-0000-00008E080000}"/>
    <cellStyle name="Porcentaje 2 2" xfId="2133" xr:uid="{00000000-0005-0000-0000-00008F080000}"/>
    <cellStyle name="Porcentaje 3" xfId="2131" xr:uid="{00000000-0005-0000-0000-000090080000}"/>
    <cellStyle name="Porcentaje 3 2" xfId="2215" xr:uid="{00000000-0005-0000-0000-000091080000}"/>
    <cellStyle name="Porcentaje 4" xfId="2235" xr:uid="{00000000-0005-0000-0000-000092080000}"/>
    <cellStyle name="Porcentaje 5" xfId="2240" xr:uid="{4640B0E3-EA26-43CD-824F-24B93DD8ECEE}"/>
    <cellStyle name="Porcentual 2" xfId="2134" xr:uid="{00000000-0005-0000-0000-000093080000}"/>
    <cellStyle name="Porcentual 2 2" xfId="2135" xr:uid="{00000000-0005-0000-0000-000094080000}"/>
    <cellStyle name="Porcentual 3" xfId="2136" xr:uid="{00000000-0005-0000-0000-000095080000}"/>
    <cellStyle name="Salida 2" xfId="2137" xr:uid="{00000000-0005-0000-0000-000096080000}"/>
    <cellStyle name="Salida 2 2" xfId="2138" xr:uid="{00000000-0005-0000-0000-000097080000}"/>
    <cellStyle name="Salida 2 2 2" xfId="2222" xr:uid="{00000000-0005-0000-0000-000098080000}"/>
    <cellStyle name="Salida 2 3" xfId="2221" xr:uid="{00000000-0005-0000-0000-000099080000}"/>
    <cellStyle name="Salida 3" xfId="2139" xr:uid="{00000000-0005-0000-0000-00009A080000}"/>
    <cellStyle name="Salida 3 2" xfId="2223" xr:uid="{00000000-0005-0000-0000-00009B080000}"/>
    <cellStyle name="Salida 4" xfId="2140" xr:uid="{00000000-0005-0000-0000-00009C080000}"/>
    <cellStyle name="Salida 4 2" xfId="2224" xr:uid="{00000000-0005-0000-0000-00009D080000}"/>
    <cellStyle name="TableStyleLight1" xfId="2141" xr:uid="{00000000-0005-0000-0000-00009E080000}"/>
    <cellStyle name="Texto de advertencia 2" xfId="2142" xr:uid="{00000000-0005-0000-0000-00009F080000}"/>
    <cellStyle name="Texto de advertencia 2 2" xfId="2143" xr:uid="{00000000-0005-0000-0000-0000A0080000}"/>
    <cellStyle name="Texto de advertencia 3" xfId="2144" xr:uid="{00000000-0005-0000-0000-0000A1080000}"/>
    <cellStyle name="Texto de advertencia 4" xfId="2145" xr:uid="{00000000-0005-0000-0000-0000A2080000}"/>
    <cellStyle name="Texto explicativo 2" xfId="2146" xr:uid="{00000000-0005-0000-0000-0000A3080000}"/>
    <cellStyle name="Texto explicativo 2 2" xfId="2147" xr:uid="{00000000-0005-0000-0000-0000A4080000}"/>
    <cellStyle name="Texto explicativo 3" xfId="2148" xr:uid="{00000000-0005-0000-0000-0000A5080000}"/>
    <cellStyle name="Texto explicativo 4" xfId="2149" xr:uid="{00000000-0005-0000-0000-0000A6080000}"/>
    <cellStyle name="Title" xfId="2150" xr:uid="{00000000-0005-0000-0000-0000A7080000}"/>
    <cellStyle name="Título 1 2" xfId="2151" xr:uid="{00000000-0005-0000-0000-0000A8080000}"/>
    <cellStyle name="Título 1 2 2" xfId="2152" xr:uid="{00000000-0005-0000-0000-0000A9080000}"/>
    <cellStyle name="Título 1 3" xfId="2153" xr:uid="{00000000-0005-0000-0000-0000AA080000}"/>
    <cellStyle name="Título 1 4" xfId="2154" xr:uid="{00000000-0005-0000-0000-0000AB080000}"/>
    <cellStyle name="Título 2 2" xfId="2155" xr:uid="{00000000-0005-0000-0000-0000AC080000}"/>
    <cellStyle name="Título 2 2 2" xfId="2156" xr:uid="{00000000-0005-0000-0000-0000AD080000}"/>
    <cellStyle name="Título 2 3" xfId="2157" xr:uid="{00000000-0005-0000-0000-0000AE080000}"/>
    <cellStyle name="Título 2 4" xfId="2158" xr:uid="{00000000-0005-0000-0000-0000AF080000}"/>
    <cellStyle name="Título 3 2" xfId="2159" xr:uid="{00000000-0005-0000-0000-0000B0080000}"/>
    <cellStyle name="Título 3 2 2" xfId="2160" xr:uid="{00000000-0005-0000-0000-0000B1080000}"/>
    <cellStyle name="Título 3 3" xfId="2161" xr:uid="{00000000-0005-0000-0000-0000B2080000}"/>
    <cellStyle name="Título 3 4" xfId="2162" xr:uid="{00000000-0005-0000-0000-0000B3080000}"/>
    <cellStyle name="Título 4" xfId="2163" xr:uid="{00000000-0005-0000-0000-0000B4080000}"/>
    <cellStyle name="Título 4 2" xfId="2164" xr:uid="{00000000-0005-0000-0000-0000B5080000}"/>
    <cellStyle name="Título 5" xfId="2165" xr:uid="{00000000-0005-0000-0000-0000B6080000}"/>
    <cellStyle name="Título 6" xfId="2166" xr:uid="{00000000-0005-0000-0000-0000B7080000}"/>
    <cellStyle name="Total 2" xfId="2167" xr:uid="{00000000-0005-0000-0000-0000B8080000}"/>
    <cellStyle name="Total 2 2" xfId="2168" xr:uid="{00000000-0005-0000-0000-0000B9080000}"/>
    <cellStyle name="Total 2 2 2" xfId="2226" xr:uid="{00000000-0005-0000-0000-0000BA080000}"/>
    <cellStyle name="Total 2 3" xfId="2225" xr:uid="{00000000-0005-0000-0000-0000BB080000}"/>
    <cellStyle name="Total 3" xfId="2169" xr:uid="{00000000-0005-0000-0000-0000BC080000}"/>
    <cellStyle name="Total 3 2" xfId="2227" xr:uid="{00000000-0005-0000-0000-0000BD080000}"/>
    <cellStyle name="Total 4" xfId="2170" xr:uid="{00000000-0005-0000-0000-0000BE080000}"/>
    <cellStyle name="Total 4 2" xfId="2228" xr:uid="{00000000-0005-0000-0000-0000BF080000}"/>
  </cellStyles>
  <dxfs count="0"/>
  <tableStyles count="0" defaultTableStyle="TableStyleMedium9" defaultPivotStyle="PivotStyleMedium4"/>
  <colors>
    <mruColors>
      <color rgb="FFCC66FF"/>
      <color rgb="FF000099"/>
      <color rgb="FF0000CC"/>
      <color rgb="FF003399"/>
      <color rgb="FF3366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83820</xdr:rowOff>
    </xdr:from>
    <xdr:to>
      <xdr:col>1</xdr:col>
      <xdr:colOff>1295400</xdr:colOff>
      <xdr:row>6</xdr:row>
      <xdr:rowOff>53340</xdr:rowOff>
    </xdr:to>
    <xdr:pic>
      <xdr:nvPicPr>
        <xdr:cNvPr id="2" name="Imagen 1" descr="Empresa de Licores de Cundinamarca | | Colombian B2B Marketplace">
          <a:extLst>
            <a:ext uri="{FF2B5EF4-FFF2-40B4-BE49-F238E27FC236}">
              <a16:creationId xmlns:a16="http://schemas.microsoft.com/office/drawing/2014/main" id="{FD1B9361-7ABC-4034-82D3-173370D22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80"/>
          <a:ext cx="10668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259080</xdr:colOff>
      <xdr:row>0</xdr:row>
      <xdr:rowOff>137160</xdr:rowOff>
    </xdr:from>
    <xdr:to>
      <xdr:col>1</xdr:col>
      <xdr:colOff>1325880</xdr:colOff>
      <xdr:row>3</xdr:row>
      <xdr:rowOff>30480</xdr:rowOff>
    </xdr:to>
    <xdr:pic>
      <xdr:nvPicPr>
        <xdr:cNvPr id="3" name="Imagen 2" descr="Empresa de Licores de Cundinamarca | | Colombian B2B Marketplace">
          <a:extLst>
            <a:ext uri="{FF2B5EF4-FFF2-40B4-BE49-F238E27FC236}">
              <a16:creationId xmlns:a16="http://schemas.microsoft.com/office/drawing/2014/main" id="{D7C280F0-52A8-46D4-BA57-71DADDCCE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" y="137160"/>
          <a:ext cx="10668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1</xdr:row>
      <xdr:rowOff>182880</xdr:rowOff>
    </xdr:from>
    <xdr:to>
      <xdr:col>1</xdr:col>
      <xdr:colOff>1242060</xdr:colOff>
      <xdr:row>6</xdr:row>
      <xdr:rowOff>83820</xdr:rowOff>
    </xdr:to>
    <xdr:pic>
      <xdr:nvPicPr>
        <xdr:cNvPr id="2" name="Imagen 1" descr="Empresa de Licores de Cundinamarca | | Colombian B2B Marketplace">
          <a:extLst>
            <a:ext uri="{FF2B5EF4-FFF2-40B4-BE49-F238E27FC236}">
              <a16:creationId xmlns:a16="http://schemas.microsoft.com/office/drawing/2014/main" id="{44AE8CF3-7F07-4318-9971-7E92ED53E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58140"/>
          <a:ext cx="10668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76200</xdr:rowOff>
    </xdr:from>
    <xdr:to>
      <xdr:col>2</xdr:col>
      <xdr:colOff>861152</xdr:colOff>
      <xdr:row>0</xdr:row>
      <xdr:rowOff>1082127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92F0E1-B753-4DE1-8E4E-FB03C5502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" y="76200"/>
          <a:ext cx="1066892" cy="10059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97188</xdr:rowOff>
    </xdr:from>
    <xdr:to>
      <xdr:col>3</xdr:col>
      <xdr:colOff>769620</xdr:colOff>
      <xdr:row>1</xdr:row>
      <xdr:rowOff>7708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BA16C8-3253-4159-A4D5-C2884668A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760" y="97188"/>
          <a:ext cx="1165860" cy="10992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190500</xdr:rowOff>
    </xdr:from>
    <xdr:to>
      <xdr:col>3</xdr:col>
      <xdr:colOff>182880</xdr:colOff>
      <xdr:row>0</xdr:row>
      <xdr:rowOff>1289740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D4ABFF-1CDB-43DA-BEF0-2615220F0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90500"/>
          <a:ext cx="1165860" cy="1099240"/>
        </a:xfrm>
        <a:prstGeom prst="rect">
          <a:avLst/>
        </a:prstGeom>
      </xdr:spPr>
    </xdr:pic>
    <xdr:clientData/>
  </xdr:twoCellAnchor>
  <xdr:twoCellAnchor editAs="oneCell">
    <xdr:from>
      <xdr:col>1</xdr:col>
      <xdr:colOff>99060</xdr:colOff>
      <xdr:row>0</xdr:row>
      <xdr:rowOff>190500</xdr:rowOff>
    </xdr:from>
    <xdr:to>
      <xdr:col>3</xdr:col>
      <xdr:colOff>182880</xdr:colOff>
      <xdr:row>0</xdr:row>
      <xdr:rowOff>1289740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9A1619-DD41-4D56-B54D-8BD907B22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90500"/>
          <a:ext cx="1165860" cy="10992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190500</xdr:rowOff>
    </xdr:from>
    <xdr:to>
      <xdr:col>3</xdr:col>
      <xdr:colOff>182880</xdr:colOff>
      <xdr:row>0</xdr:row>
      <xdr:rowOff>1289740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797D1-3528-492A-9CCE-BA4665F07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90500"/>
          <a:ext cx="1165860" cy="10992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76200</xdr:rowOff>
    </xdr:from>
    <xdr:to>
      <xdr:col>3</xdr:col>
      <xdr:colOff>548640</xdr:colOff>
      <xdr:row>0</xdr:row>
      <xdr:rowOff>1175440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6B03F-1767-40B4-814F-4C6C85C9B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740" y="76200"/>
          <a:ext cx="1165860" cy="1099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01/CONCURSOS%20DE%20MERITOS/Licitaciones/LOTERIA%20DE%20BOGOTA/CONTRATACION%20DIRECTA%202007/CALIFICACION/CALIFICACION%20FINAL%20LOTE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NTIDADES%20ESTATALES\SUPERINTENDENCIA%20DE%20VIGILANCIA\2022\2.%20CONTRATACION\3.%20ACUERDO%20MARCO%20SOAT%20DESIERTO%20HT%20111660\2.%20ESTUDIO%20PREVIO%20Y%20SIMULADOR\6.%20actualizado%20simulador_soat3g_v4_04-01-2022%20(4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7.11.21/Users/AGOMEZ/AppData/Local/Microsoft/Windows/INetCache/Content.Outlook/B8X0MHZF/MINISTERIO%20DE%20JUSTICIA%20Y%20DEL%20DERECHO%20%20LICITACION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NTIDADES%20ESTATALES\INSTITUTO%20NACIONAL%20DE%20METROLOGIA\CONTRATACION%20DE%20SEGUROS\CONTRATACION%202019\AUTOMOVILES\25.segurosvehiculos%2013-02-2019%20cotizador%20instituto%20nacional%20de%20metrologia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01/DOCUMENTOS%20TECNICO%20-%20COMERCIAL/CONTRATACION%20ASEGURADORAS/ENTIDADES%20ESTATALES/METROVIVIENDA/PROCESO%20SEGUROS%202010/CUADRO%20RESUMEN%20-%202010%20METROVIVIENDA%20Q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RIDIC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Cotizacion"/>
      <sheetName val="ResumenCotizacion"/>
      <sheetName val="solCotizacionCSV"/>
      <sheetName val="Tarifa"/>
      <sheetName val="DetalleCotizacion"/>
      <sheetName val="Cotizacion"/>
      <sheetName val="Listas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Fasecolda"/>
      <sheetName val="Guia"/>
      <sheetName val="SolCotizacion"/>
      <sheetName val="Accesorios"/>
      <sheetName val="Fasecolda"/>
      <sheetName val="TablaDinamica"/>
      <sheetName val="ResumenCotizacion"/>
      <sheetName val="Cotizacion"/>
      <sheetName val="solCotizacionCSV"/>
      <sheetName val="Listas"/>
      <sheetName val="ConsolidadoAmparos"/>
      <sheetName val="AmparosFiltr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Propio</v>
          </cell>
          <cell r="B2" t="str">
            <v>Inspección permitida</v>
          </cell>
          <cell r="C2" t="str">
            <v>Motocicletas</v>
          </cell>
          <cell r="G2" t="str">
            <v>Uniformado</v>
          </cell>
        </row>
        <row r="3">
          <cell r="A3" t="str">
            <v>Tenencia</v>
          </cell>
          <cell r="B3" t="str">
            <v>Inspección no permitida</v>
          </cell>
          <cell r="C3" t="str">
            <v xml:space="preserve">Camionetas y camperos </v>
          </cell>
          <cell r="G3" t="str">
            <v>Blindado</v>
          </cell>
        </row>
        <row r="4">
          <cell r="A4" t="str">
            <v>Custodia</v>
          </cell>
          <cell r="C4" t="str">
            <v>Automóvil</v>
          </cell>
          <cell r="G4" t="str">
            <v>Publico Urbano</v>
          </cell>
        </row>
        <row r="5">
          <cell r="A5" t="str">
            <v>Donación</v>
          </cell>
          <cell r="C5" t="str">
            <v>Carga o mixto</v>
          </cell>
          <cell r="G5" t="str">
            <v>Publico Intermunicipal</v>
          </cell>
        </row>
        <row r="6">
          <cell r="A6" t="str">
            <v>Comodato</v>
          </cell>
          <cell r="C6" t="str">
            <v>Oficiales especiales</v>
          </cell>
          <cell r="G6" t="str">
            <v>Particular</v>
          </cell>
        </row>
        <row r="7">
          <cell r="A7" t="str">
            <v>Arriendo</v>
          </cell>
          <cell r="C7" t="str">
            <v>Autos de negocios y/o taxis</v>
          </cell>
          <cell r="G7" t="str">
            <v>Diplomaticos</v>
          </cell>
        </row>
        <row r="8">
          <cell r="A8" t="str">
            <v>Administración</v>
          </cell>
          <cell r="C8" t="str">
            <v>Buses y busetas de servicio público urbano</v>
          </cell>
          <cell r="G8" t="str">
            <v>Trabajo Agroindustrial</v>
          </cell>
        </row>
        <row r="9">
          <cell r="C9" t="str">
            <v>Servicio público intermunicipal</v>
          </cell>
          <cell r="G9" t="str">
            <v>Ensenanza Automotriz</v>
          </cell>
        </row>
        <row r="10">
          <cell r="C10" t="str">
            <v>Vehículo para 6 o más pasajeros</v>
          </cell>
          <cell r="G10" t="str">
            <v>Carro Funebre</v>
          </cell>
        </row>
        <row r="11">
          <cell r="G11" t="str">
            <v>Ambulancia</v>
          </cell>
        </row>
        <row r="12">
          <cell r="G12" t="str">
            <v>Bomberos</v>
          </cell>
        </row>
        <row r="13">
          <cell r="G13" t="str">
            <v>Transporte De Valores</v>
          </cell>
        </row>
        <row r="14">
          <cell r="G14" t="str">
            <v>Fuerzas Militares Especiales</v>
          </cell>
        </row>
        <row r="15">
          <cell r="G15" t="str">
            <v>Oficiales</v>
          </cell>
        </row>
        <row r="16">
          <cell r="G16" t="str">
            <v>Particular Escolar</v>
          </cell>
        </row>
        <row r="17">
          <cell r="G17" t="str">
            <v>Oficial Escolar</v>
          </cell>
        </row>
      </sheetData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FF"/>
    <pageSetUpPr fitToPage="1"/>
  </sheetPr>
  <dimension ref="B2:M59"/>
  <sheetViews>
    <sheetView showGridLines="0" view="pageBreakPreview" topLeftCell="A9" zoomScale="60" zoomScaleNormal="95" workbookViewId="0">
      <selection activeCell="C56" sqref="C56"/>
    </sheetView>
  </sheetViews>
  <sheetFormatPr baseColWidth="10" defaultColWidth="10.75" defaultRowHeight="12.75" x14ac:dyDescent="0.25"/>
  <cols>
    <col min="1" max="1" width="5.75" style="5" customWidth="1"/>
    <col min="2" max="2" width="47" style="5" customWidth="1"/>
    <col min="3" max="3" width="24.25" style="5" customWidth="1"/>
    <col min="4" max="4" width="14.125" style="5" customWidth="1"/>
    <col min="5" max="5" width="10.25" style="10" customWidth="1"/>
    <col min="6" max="6" width="15.625" style="13" bestFit="1" customWidth="1"/>
    <col min="7" max="7" width="15.125" style="13" customWidth="1"/>
    <col min="8" max="8" width="17.875" style="13" customWidth="1"/>
    <col min="9" max="9" width="26.375" style="13" customWidth="1"/>
    <col min="10" max="10" width="12.75" style="13" customWidth="1"/>
    <col min="11" max="11" width="23.5" style="13" customWidth="1"/>
    <col min="12" max="12" width="14.25" style="29" bestFit="1" customWidth="1"/>
    <col min="13" max="13" width="15.75" style="5" customWidth="1"/>
    <col min="14" max="16384" width="10.75" style="5"/>
  </cols>
  <sheetData>
    <row r="2" spans="2:13" ht="20.25" x14ac:dyDescent="0.25">
      <c r="B2" s="246" t="s">
        <v>148</v>
      </c>
      <c r="C2" s="246"/>
      <c r="D2" s="246"/>
      <c r="E2" s="246"/>
      <c r="F2" s="246"/>
      <c r="G2" s="246"/>
      <c r="H2" s="246"/>
      <c r="I2" s="246"/>
      <c r="J2" s="246"/>
      <c r="K2" s="246"/>
    </row>
    <row r="3" spans="2:13" ht="20.25" x14ac:dyDescent="0.25">
      <c r="B3" s="247" t="s">
        <v>149</v>
      </c>
      <c r="C3" s="247"/>
      <c r="D3" s="247"/>
      <c r="E3" s="247"/>
      <c r="F3" s="247"/>
      <c r="G3" s="247"/>
      <c r="H3" s="247"/>
      <c r="I3" s="247"/>
      <c r="J3" s="247"/>
      <c r="K3" s="247"/>
    </row>
    <row r="4" spans="2:13" ht="21" customHeight="1" x14ac:dyDescent="0.25"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6" spans="2:13" ht="16.5" x14ac:dyDescent="0.25">
      <c r="H6" s="248">
        <v>2447901008</v>
      </c>
      <c r="I6" s="248"/>
      <c r="J6" s="36"/>
      <c r="K6" s="36"/>
      <c r="L6" s="43"/>
    </row>
    <row r="7" spans="2:13" x14ac:dyDescent="0.25">
      <c r="C7" s="25"/>
      <c r="M7" s="13"/>
    </row>
    <row r="8" spans="2:13" ht="28.9" customHeight="1" x14ac:dyDescent="0.25">
      <c r="B8" s="257" t="s">
        <v>34</v>
      </c>
      <c r="C8" s="258"/>
      <c r="D8" s="256"/>
      <c r="E8" s="256"/>
      <c r="F8" s="84"/>
      <c r="H8" s="29"/>
      <c r="J8" s="5"/>
      <c r="K8" s="5"/>
      <c r="L8" s="5"/>
    </row>
    <row r="9" spans="2:13" x14ac:dyDescent="0.25">
      <c r="B9" s="50" t="s">
        <v>10</v>
      </c>
      <c r="C9" s="225">
        <v>45482</v>
      </c>
      <c r="D9" s="252"/>
      <c r="E9" s="252"/>
      <c r="F9" s="96" t="s">
        <v>26</v>
      </c>
      <c r="G9" s="96"/>
      <c r="H9" s="96"/>
      <c r="I9" s="38">
        <f>K51</f>
        <v>1430344676.0425231</v>
      </c>
      <c r="M9" s="13"/>
    </row>
    <row r="10" spans="2:13" x14ac:dyDescent="0.25">
      <c r="B10" s="49" t="s">
        <v>21</v>
      </c>
      <c r="C10" s="225">
        <v>45786</v>
      </c>
      <c r="D10" s="254"/>
      <c r="E10" s="254"/>
      <c r="F10" s="85"/>
      <c r="M10" s="13"/>
    </row>
    <row r="11" spans="2:13" x14ac:dyDescent="0.25">
      <c r="B11" s="51" t="s">
        <v>17</v>
      </c>
      <c r="C11" s="87">
        <f>+C10-C9</f>
        <v>304</v>
      </c>
      <c r="D11" s="255"/>
      <c r="E11" s="255"/>
      <c r="F11" s="86"/>
      <c r="M11" s="13"/>
    </row>
    <row r="12" spans="2:13" x14ac:dyDescent="0.25">
      <c r="C12" s="25"/>
      <c r="I12" s="13" t="s">
        <v>180</v>
      </c>
      <c r="M12" s="13"/>
    </row>
    <row r="13" spans="2:13" x14ac:dyDescent="0.25">
      <c r="C13" s="25"/>
      <c r="I13" s="13" t="s">
        <v>180</v>
      </c>
      <c r="M13" s="13"/>
    </row>
    <row r="14" spans="2:13" ht="13.5" x14ac:dyDescent="0.25">
      <c r="B14" s="48" t="s">
        <v>324</v>
      </c>
      <c r="C14" s="25"/>
      <c r="M14" s="13"/>
    </row>
    <row r="15" spans="2:13" ht="19.5" customHeight="1" x14ac:dyDescent="0.25">
      <c r="B15" s="26" t="s">
        <v>19</v>
      </c>
      <c r="C15" s="25"/>
      <c r="F15" s="251" t="s">
        <v>32</v>
      </c>
      <c r="G15" s="251"/>
      <c r="H15" s="251"/>
      <c r="I15" s="251" t="s">
        <v>33</v>
      </c>
      <c r="J15" s="251"/>
      <c r="K15" s="251"/>
      <c r="M15" s="32"/>
    </row>
    <row r="16" spans="2:13" s="19" customFormat="1" ht="39" customHeight="1" x14ac:dyDescent="0.25">
      <c r="B16" s="18" t="s">
        <v>0</v>
      </c>
      <c r="C16" s="18" t="s">
        <v>1</v>
      </c>
      <c r="D16" s="249" t="s">
        <v>16</v>
      </c>
      <c r="E16" s="250"/>
      <c r="F16" s="18" t="s">
        <v>25</v>
      </c>
      <c r="G16" s="18" t="s">
        <v>15</v>
      </c>
      <c r="H16" s="18" t="s">
        <v>14</v>
      </c>
      <c r="I16" s="18" t="s">
        <v>22</v>
      </c>
      <c r="J16" s="18" t="s">
        <v>15</v>
      </c>
      <c r="K16" s="20" t="s">
        <v>23</v>
      </c>
      <c r="L16" s="30"/>
    </row>
    <row r="17" spans="2:13" s="10" customFormat="1" ht="17.25" customHeight="1" x14ac:dyDescent="0.25">
      <c r="B17" s="45" t="s">
        <v>43</v>
      </c>
      <c r="C17" s="81">
        <f>'RELACION TRDM'!D27</f>
        <v>285317363188</v>
      </c>
      <c r="D17" s="7">
        <f>'TASAS PROMEDIO'!F7</f>
        <v>3.14</v>
      </c>
      <c r="E17" s="9" t="s">
        <v>6</v>
      </c>
      <c r="F17" s="74">
        <f>ROUND((C17*D17/1000),0)</f>
        <v>895896520</v>
      </c>
      <c r="G17" s="74">
        <f>ROUND((F17*19%),0)</f>
        <v>170220339</v>
      </c>
      <c r="H17" s="74">
        <f>F17+G17</f>
        <v>1066116859</v>
      </c>
      <c r="I17" s="74">
        <f>F17/365*$C$11</f>
        <v>746171348.16438353</v>
      </c>
      <c r="J17" s="74">
        <f>ROUND((I17*19%),0)</f>
        <v>141772556</v>
      </c>
      <c r="K17" s="75">
        <f>I17+J17</f>
        <v>887943904.16438353</v>
      </c>
      <c r="L17" s="30"/>
      <c r="M17" s="34"/>
    </row>
    <row r="18" spans="2:13" s="10" customFormat="1" ht="17.25" customHeight="1" x14ac:dyDescent="0.25">
      <c r="B18" s="45" t="s">
        <v>52</v>
      </c>
      <c r="C18" s="81">
        <f>'RELACION TRDM'!E27</f>
        <v>5419919284</v>
      </c>
      <c r="D18" s="7">
        <f>D17/2</f>
        <v>1.57</v>
      </c>
      <c r="E18" s="9" t="s">
        <v>6</v>
      </c>
      <c r="F18" s="74">
        <f>ROUND((C18*D18/1000),0)</f>
        <v>8509273</v>
      </c>
      <c r="G18" s="74">
        <f>ROUND((F18*19%),0)</f>
        <v>1616762</v>
      </c>
      <c r="H18" s="74">
        <f>F18+G18</f>
        <v>10126035</v>
      </c>
      <c r="I18" s="74">
        <f>F18/365*$C$11</f>
        <v>7087175.3205479449</v>
      </c>
      <c r="J18" s="74">
        <f>ROUND((I18*19%),0)</f>
        <v>1346563</v>
      </c>
      <c r="K18" s="75">
        <f>I18+J18</f>
        <v>8433738.3205479458</v>
      </c>
      <c r="L18" s="30"/>
      <c r="M18" s="34"/>
    </row>
    <row r="19" spans="2:13" s="10" customFormat="1" ht="17.25" customHeight="1" x14ac:dyDescent="0.25">
      <c r="B19" s="45" t="s">
        <v>170</v>
      </c>
      <c r="C19" s="100">
        <f>SUM(C17:C18)</f>
        <v>290737282472</v>
      </c>
      <c r="D19" s="243"/>
      <c r="E19" s="244"/>
      <c r="F19" s="244"/>
      <c r="G19" s="244"/>
      <c r="H19" s="244"/>
      <c r="I19" s="244"/>
      <c r="J19" s="245"/>
      <c r="K19" s="101">
        <f>SUM(K17:K18)</f>
        <v>896377642.48493147</v>
      </c>
      <c r="L19" s="30"/>
      <c r="M19" s="34"/>
    </row>
    <row r="20" spans="2:13" s="27" customFormat="1" ht="17.25" customHeight="1" x14ac:dyDescent="0.25">
      <c r="B20" s="45" t="s">
        <v>53</v>
      </c>
      <c r="C20" s="81">
        <f>+'RELACION M&amp;E'!$I$16</f>
        <v>1230992700</v>
      </c>
      <c r="D20" s="98">
        <f>'TASAS PROMEDIO'!F11</f>
        <v>8.44</v>
      </c>
      <c r="E20" s="41" t="s">
        <v>6</v>
      </c>
      <c r="F20" s="74">
        <f>ROUND((C20*D20/1000),0)</f>
        <v>10389578</v>
      </c>
      <c r="G20" s="74">
        <f>ROUND((F20*19%),0)</f>
        <v>1974020</v>
      </c>
      <c r="H20" s="99">
        <f>F20+G20</f>
        <v>12363598</v>
      </c>
      <c r="I20" s="102">
        <f>F20/365*$C$11</f>
        <v>8653237.5671232864</v>
      </c>
      <c r="J20" s="102">
        <f>I20*19%</f>
        <v>1644115.1377534245</v>
      </c>
      <c r="K20" s="102">
        <f>I20+J20</f>
        <v>10297352.704876712</v>
      </c>
      <c r="L20" s="30"/>
      <c r="M20" s="40"/>
    </row>
    <row r="21" spans="2:13" s="10" customFormat="1" ht="17.25" customHeight="1" x14ac:dyDescent="0.25">
      <c r="B21" s="45" t="s">
        <v>54</v>
      </c>
      <c r="C21" s="81">
        <v>700000000</v>
      </c>
      <c r="D21" s="7">
        <f>'TASAS PROMEDIO'!F14</f>
        <v>4.33</v>
      </c>
      <c r="E21" s="8" t="s">
        <v>5</v>
      </c>
      <c r="F21" s="74">
        <f>ROUND((C21*D21/100),0)</f>
        <v>30310000</v>
      </c>
      <c r="G21" s="74">
        <f>ROUND((F21*19%),0)</f>
        <v>5758900</v>
      </c>
      <c r="H21" s="99">
        <f>F21+G21</f>
        <v>36068900</v>
      </c>
      <c r="I21" s="102">
        <f>F21/365*$C$11</f>
        <v>25244493.15068493</v>
      </c>
      <c r="J21" s="102">
        <f>I21*19%</f>
        <v>4796453.6986301364</v>
      </c>
      <c r="K21" s="102">
        <f>I21+J21</f>
        <v>30040946.849315066</v>
      </c>
      <c r="L21" s="56"/>
      <c r="M21" s="33"/>
    </row>
    <row r="22" spans="2:13" s="10" customFormat="1" ht="17.25" customHeight="1" x14ac:dyDescent="0.25">
      <c r="B22" s="45" t="s">
        <v>55</v>
      </c>
      <c r="C22" s="81">
        <v>5000000000</v>
      </c>
      <c r="D22" s="7">
        <f>'TASAS PROMEDIO'!F17</f>
        <v>6.06</v>
      </c>
      <c r="E22" s="9" t="s">
        <v>6</v>
      </c>
      <c r="F22" s="74">
        <f>ROUND((C22*D22/1000),0)</f>
        <v>30300000</v>
      </c>
      <c r="G22" s="74">
        <f>ROUND((F22*19%),0)</f>
        <v>5757000</v>
      </c>
      <c r="H22" s="99">
        <f>F22+G22</f>
        <v>36057000</v>
      </c>
      <c r="I22" s="102">
        <f>F22/365*$C$11</f>
        <v>25236164.383561645</v>
      </c>
      <c r="J22" s="102">
        <f>I22*19%</f>
        <v>4794871.2328767125</v>
      </c>
      <c r="K22" s="102">
        <f>I22+J22</f>
        <v>30031035.616438359</v>
      </c>
      <c r="L22" s="31"/>
    </row>
    <row r="23" spans="2:13" s="10" customFormat="1" ht="17.25" customHeight="1" x14ac:dyDescent="0.25">
      <c r="B23" s="80" t="s">
        <v>56</v>
      </c>
      <c r="C23" s="81">
        <f>+'RELACIÓN AUTOS'!L8</f>
        <v>445500000</v>
      </c>
      <c r="D23" s="7">
        <f>'TASAS PROMEDIO'!F21</f>
        <v>3.86</v>
      </c>
      <c r="E23" s="8" t="s">
        <v>5</v>
      </c>
      <c r="F23" s="74">
        <f>ROUND((C23*D23/100),0)</f>
        <v>17196300</v>
      </c>
      <c r="G23" s="74">
        <f>ROUND((F23*19%),0)</f>
        <v>3267297</v>
      </c>
      <c r="H23" s="99">
        <f>F23+G23</f>
        <v>20463597</v>
      </c>
      <c r="I23" s="102">
        <f>F23/365*$C$11</f>
        <v>14322397.808219178</v>
      </c>
      <c r="J23" s="102">
        <f>I23*19%</f>
        <v>2721255.583561644</v>
      </c>
      <c r="K23" s="102">
        <f>I23+J23</f>
        <v>17043653.391780823</v>
      </c>
      <c r="L23" s="56"/>
      <c r="M23" s="79"/>
    </row>
    <row r="24" spans="2:13" s="10" customFormat="1" ht="17.25" customHeight="1" x14ac:dyDescent="0.25">
      <c r="B24" s="45" t="s">
        <v>57</v>
      </c>
      <c r="C24" s="81">
        <v>8000000000</v>
      </c>
      <c r="D24" s="64">
        <f>'TASAS PROMEDIO'!F26</f>
        <v>0.17</v>
      </c>
      <c r="E24" s="61" t="s">
        <v>5</v>
      </c>
      <c r="F24" s="74">
        <f>ROUND((C24*D24/100),0)</f>
        <v>13600000</v>
      </c>
      <c r="G24" s="74">
        <f>ROUND((F24*19%),0)</f>
        <v>2584000</v>
      </c>
      <c r="H24" s="99">
        <f>F24+G24</f>
        <v>16184000</v>
      </c>
      <c r="I24" s="102">
        <f>F24/365*$C$11</f>
        <v>11327123.287671234</v>
      </c>
      <c r="J24" s="102">
        <f>I24*19%</f>
        <v>2152153.4246575343</v>
      </c>
      <c r="K24" s="102">
        <f>I24+J24</f>
        <v>13479276.712328769</v>
      </c>
      <c r="L24" s="31"/>
    </row>
    <row r="25" spans="2:13" s="10" customFormat="1" ht="17.25" customHeight="1" x14ac:dyDescent="0.25">
      <c r="B25" s="17"/>
      <c r="C25" s="59"/>
      <c r="D25" s="64"/>
      <c r="E25" s="61"/>
      <c r="F25" s="75"/>
      <c r="G25" s="75"/>
      <c r="H25" s="75"/>
      <c r="I25" s="74"/>
      <c r="J25" s="74"/>
      <c r="K25" s="75"/>
      <c r="L25" s="31"/>
    </row>
    <row r="26" spans="2:13" s="11" customFormat="1" ht="15.75" x14ac:dyDescent="0.25">
      <c r="B26" s="227" t="s">
        <v>31</v>
      </c>
      <c r="C26" s="228"/>
      <c r="D26" s="228"/>
      <c r="E26" s="228"/>
      <c r="F26" s="229"/>
      <c r="G26" s="229"/>
      <c r="H26" s="228"/>
      <c r="I26" s="228"/>
      <c r="J26" s="230"/>
      <c r="K26" s="15">
        <f>SUM(K19:K25)</f>
        <v>997269907.75967121</v>
      </c>
      <c r="L26" s="44"/>
      <c r="M26" s="35"/>
    </row>
    <row r="27" spans="2:13" ht="15.75" customHeight="1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8"/>
    </row>
    <row r="28" spans="2:13" ht="15.75" customHeight="1" x14ac:dyDescent="0.25">
      <c r="B28" s="26" t="s">
        <v>29</v>
      </c>
      <c r="C28" s="27"/>
      <c r="D28" s="27"/>
      <c r="E28" s="27"/>
      <c r="F28" s="27"/>
      <c r="G28" s="27"/>
      <c r="H28" s="27"/>
      <c r="I28" s="27"/>
      <c r="J28" s="27"/>
      <c r="K28" s="28"/>
    </row>
    <row r="29" spans="2:13" s="19" customFormat="1" ht="39" customHeight="1" x14ac:dyDescent="0.25">
      <c r="B29" s="20" t="s">
        <v>0</v>
      </c>
      <c r="C29" s="20" t="s">
        <v>1</v>
      </c>
      <c r="D29" s="232" t="s">
        <v>16</v>
      </c>
      <c r="E29" s="232"/>
      <c r="F29" s="20" t="s">
        <v>25</v>
      </c>
      <c r="G29" s="20" t="s">
        <v>15</v>
      </c>
      <c r="H29" s="20" t="s">
        <v>14</v>
      </c>
      <c r="I29" s="20" t="s">
        <v>22</v>
      </c>
      <c r="J29" s="20" t="s">
        <v>15</v>
      </c>
      <c r="K29" s="20" t="s">
        <v>23</v>
      </c>
      <c r="L29" s="30"/>
    </row>
    <row r="30" spans="2:13" s="10" customFormat="1" ht="17.25" customHeight="1" x14ac:dyDescent="0.25">
      <c r="B30" s="45" t="s">
        <v>58</v>
      </c>
      <c r="C30" s="81">
        <v>2745000000</v>
      </c>
      <c r="D30" s="70">
        <f>'TASAS PROMEDIO'!F30</f>
        <v>9.51</v>
      </c>
      <c r="E30" s="61" t="s">
        <v>5</v>
      </c>
      <c r="F30" s="65">
        <f>ROUND((C30*D30/100),0)</f>
        <v>261049500</v>
      </c>
      <c r="G30" s="66">
        <f>ROUND((F30*19%),0)</f>
        <v>49599405</v>
      </c>
      <c r="H30" s="46">
        <f>F30+G30</f>
        <v>310648905</v>
      </c>
      <c r="I30" s="65">
        <f>ROUND((F30/365*$C$11),0)</f>
        <v>217422049</v>
      </c>
      <c r="J30" s="21">
        <f>ROUND((I30*19%),0)</f>
        <v>41310189</v>
      </c>
      <c r="K30" s="46">
        <f>I30+J30</f>
        <v>258732238</v>
      </c>
      <c r="L30" s="56"/>
    </row>
    <row r="31" spans="2:13" s="11" customFormat="1" ht="15.75" customHeight="1" x14ac:dyDescent="0.25">
      <c r="B31" s="233" t="s">
        <v>20</v>
      </c>
      <c r="C31" s="233"/>
      <c r="D31" s="233"/>
      <c r="E31" s="233"/>
      <c r="F31" s="233"/>
      <c r="G31" s="233"/>
      <c r="H31" s="233"/>
      <c r="I31" s="233"/>
      <c r="J31" s="233"/>
      <c r="K31" s="71">
        <f>K30</f>
        <v>258732238</v>
      </c>
      <c r="L31" s="44"/>
      <c r="M31" s="35"/>
    </row>
    <row r="32" spans="2:13" s="11" customFormat="1" ht="15.75" customHeight="1" x14ac:dyDescent="0.25">
      <c r="B32" s="67"/>
      <c r="C32" s="67"/>
      <c r="D32" s="67"/>
      <c r="E32" s="67"/>
      <c r="F32" s="67"/>
      <c r="G32" s="67"/>
      <c r="H32" s="67"/>
      <c r="I32" s="67"/>
      <c r="J32" s="67"/>
      <c r="K32" s="68"/>
      <c r="L32" s="69"/>
      <c r="M32" s="35"/>
    </row>
    <row r="33" spans="2:13" ht="15.75" customHeight="1" x14ac:dyDescent="0.25">
      <c r="B33" s="26" t="s">
        <v>40</v>
      </c>
      <c r="C33" s="27"/>
      <c r="D33" s="27"/>
      <c r="E33" s="27"/>
      <c r="F33" s="27"/>
      <c r="G33" s="27"/>
      <c r="H33" s="27"/>
      <c r="I33" s="27"/>
      <c r="J33" s="27"/>
      <c r="K33" s="28"/>
    </row>
    <row r="34" spans="2:13" s="19" customFormat="1" ht="39" customHeight="1" x14ac:dyDescent="0.25">
      <c r="B34" s="20" t="s">
        <v>0</v>
      </c>
      <c r="C34" s="20" t="s">
        <v>1</v>
      </c>
      <c r="D34" s="232" t="s">
        <v>16</v>
      </c>
      <c r="E34" s="232"/>
      <c r="F34" s="20" t="s">
        <v>25</v>
      </c>
      <c r="G34" s="20" t="s">
        <v>15</v>
      </c>
      <c r="H34" s="20" t="s">
        <v>14</v>
      </c>
      <c r="I34" s="20" t="s">
        <v>22</v>
      </c>
      <c r="J34" s="20" t="s">
        <v>15</v>
      </c>
      <c r="K34" s="20" t="s">
        <v>23</v>
      </c>
      <c r="L34" s="30"/>
    </row>
    <row r="35" spans="2:13" s="10" customFormat="1" ht="17.25" customHeight="1" x14ac:dyDescent="0.25">
      <c r="B35" s="45" t="s">
        <v>59</v>
      </c>
      <c r="C35" s="81">
        <v>2500000000</v>
      </c>
      <c r="D35" s="70">
        <f>'TASAS PROMEDIO'!F34</f>
        <v>6.44</v>
      </c>
      <c r="E35" s="61" t="s">
        <v>5</v>
      </c>
      <c r="F35" s="65">
        <f>ROUND((C35*D35/100),0)</f>
        <v>161000000</v>
      </c>
      <c r="G35" s="66">
        <f>ROUND((F35*19%),0)</f>
        <v>30590000</v>
      </c>
      <c r="H35" s="46">
        <f>F35+G35</f>
        <v>191590000</v>
      </c>
      <c r="I35" s="65">
        <f>ROUND((F35/365*$C$11),0)</f>
        <v>134093151</v>
      </c>
      <c r="J35" s="21">
        <f>ROUND((I35*19%),0)</f>
        <v>25477699</v>
      </c>
      <c r="K35" s="46">
        <f>I35+J35</f>
        <v>159570850</v>
      </c>
      <c r="L35" s="56"/>
    </row>
    <row r="36" spans="2:13" s="11" customFormat="1" ht="15.75" customHeight="1" x14ac:dyDescent="0.25">
      <c r="B36" s="233" t="s">
        <v>179</v>
      </c>
      <c r="C36" s="233"/>
      <c r="D36" s="233"/>
      <c r="E36" s="233"/>
      <c r="F36" s="233"/>
      <c r="G36" s="233"/>
      <c r="H36" s="233"/>
      <c r="I36" s="233"/>
      <c r="J36" s="233"/>
      <c r="K36" s="71">
        <f>K35</f>
        <v>159570850</v>
      </c>
      <c r="L36" s="44"/>
      <c r="M36" s="35"/>
    </row>
    <row r="37" spans="2:13" s="11" customFormat="1" ht="15.75" customHeight="1" x14ac:dyDescent="0.25">
      <c r="B37" s="67"/>
      <c r="C37" s="67"/>
      <c r="D37" s="67"/>
      <c r="E37" s="67"/>
      <c r="F37" s="67"/>
      <c r="G37" s="67"/>
      <c r="H37" s="67"/>
      <c r="I37" s="67"/>
      <c r="J37" s="67"/>
      <c r="K37" s="68"/>
      <c r="L37" s="69"/>
      <c r="M37" s="35"/>
    </row>
    <row r="38" spans="2:13" ht="15.75" customHeight="1" thickBot="1" x14ac:dyDescent="0.3">
      <c r="B38" s="206" t="s">
        <v>60</v>
      </c>
      <c r="C38" s="27"/>
      <c r="D38" s="27"/>
      <c r="E38" s="27"/>
      <c r="F38" s="27"/>
      <c r="G38" s="27"/>
      <c r="H38" s="27"/>
      <c r="I38" s="27"/>
      <c r="J38" s="27"/>
      <c r="K38" s="28"/>
    </row>
    <row r="39" spans="2:13" s="19" customFormat="1" ht="39" customHeight="1" x14ac:dyDescent="0.25">
      <c r="B39" s="207" t="s">
        <v>0</v>
      </c>
      <c r="C39" s="208" t="s">
        <v>1</v>
      </c>
      <c r="D39" s="234" t="s">
        <v>16</v>
      </c>
      <c r="E39" s="234"/>
      <c r="F39" s="208" t="s">
        <v>25</v>
      </c>
      <c r="G39" s="208" t="s">
        <v>15</v>
      </c>
      <c r="H39" s="208" t="s">
        <v>14</v>
      </c>
      <c r="I39" s="208" t="s">
        <v>22</v>
      </c>
      <c r="J39" s="208" t="s">
        <v>15</v>
      </c>
      <c r="K39" s="209" t="s">
        <v>23</v>
      </c>
      <c r="L39" s="30"/>
    </row>
    <row r="40" spans="2:13" s="10" customFormat="1" ht="17.25" customHeight="1" x14ac:dyDescent="0.25">
      <c r="B40" s="210" t="s">
        <v>332</v>
      </c>
      <c r="C40" s="81">
        <f>+'VIDA FUNCIONARIOS SINALTRALIC'!H27</f>
        <v>3613624224</v>
      </c>
      <c r="D40" s="70">
        <f>'TASAS PROMEDIO'!F38</f>
        <v>2.0099999999999998</v>
      </c>
      <c r="E40" s="60" t="s">
        <v>6</v>
      </c>
      <c r="F40" s="65">
        <f>C40*D40/1000</f>
        <v>7263384.6902399985</v>
      </c>
      <c r="G40" s="66">
        <v>0</v>
      </c>
      <c r="H40" s="46">
        <f t="shared" ref="H40:H41" si="0">F40+G40</f>
        <v>7263384.6902399985</v>
      </c>
      <c r="I40" s="65">
        <f>H40/365*$C$11</f>
        <v>6049503.9611861911</v>
      </c>
      <c r="J40" s="66">
        <v>0</v>
      </c>
      <c r="K40" s="223">
        <f t="shared" ref="K40:K41" si="1">I40+J40</f>
        <v>6049503.9611861911</v>
      </c>
      <c r="L40" s="31"/>
    </row>
    <row r="41" spans="2:13" s="10" customFormat="1" ht="17.25" customHeight="1" x14ac:dyDescent="0.25">
      <c r="B41" s="212" t="s">
        <v>331</v>
      </c>
      <c r="C41" s="213">
        <f>+'VIDA FUNCIONARIOS SINTROELICUN'!I49</f>
        <v>4244786968</v>
      </c>
      <c r="D41" s="110">
        <f>'TASAS PROMEDIO'!F42</f>
        <v>1.5</v>
      </c>
      <c r="E41" s="214" t="s">
        <v>6</v>
      </c>
      <c r="F41" s="215">
        <f>C41*D41/1000</f>
        <v>6367180.4519999996</v>
      </c>
      <c r="G41" s="109">
        <v>0</v>
      </c>
      <c r="H41" s="111">
        <f t="shared" si="0"/>
        <v>6367180.4519999996</v>
      </c>
      <c r="I41" s="215">
        <f>H41/365*$C$11</f>
        <v>5303076.3216657536</v>
      </c>
      <c r="J41" s="109">
        <v>0</v>
      </c>
      <c r="K41" s="216">
        <f t="shared" si="1"/>
        <v>5303076.3216657536</v>
      </c>
      <c r="L41" s="31"/>
    </row>
    <row r="42" spans="2:13" s="11" customFormat="1" ht="15.75" customHeight="1" thickBot="1" x14ac:dyDescent="0.3">
      <c r="B42" s="235" t="s">
        <v>178</v>
      </c>
      <c r="C42" s="236"/>
      <c r="D42" s="236"/>
      <c r="E42" s="236"/>
      <c r="F42" s="236"/>
      <c r="G42" s="236"/>
      <c r="H42" s="236"/>
      <c r="I42" s="236"/>
      <c r="J42" s="236"/>
      <c r="K42" s="211">
        <f>+K40+K41</f>
        <v>11352580.282851946</v>
      </c>
      <c r="L42" s="44"/>
      <c r="M42" s="35"/>
    </row>
    <row r="43" spans="2:13" ht="15.75" customHeight="1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8"/>
    </row>
    <row r="44" spans="2:13" ht="15.75" customHeight="1" x14ac:dyDescent="0.25">
      <c r="B44" s="26" t="s">
        <v>61</v>
      </c>
      <c r="C44" s="27"/>
      <c r="D44" s="27"/>
      <c r="E44" s="27"/>
      <c r="F44" s="27"/>
      <c r="G44" s="27"/>
      <c r="H44" s="27"/>
      <c r="I44" s="27"/>
      <c r="J44" s="27"/>
      <c r="K44" s="28"/>
    </row>
    <row r="45" spans="2:13" s="19" customFormat="1" ht="39" customHeight="1" x14ac:dyDescent="0.25">
      <c r="B45" s="20" t="s">
        <v>0</v>
      </c>
      <c r="C45" s="237" t="s">
        <v>1</v>
      </c>
      <c r="D45" s="238"/>
      <c r="E45" s="239"/>
      <c r="F45" s="20" t="s">
        <v>32</v>
      </c>
      <c r="G45" s="20" t="s">
        <v>15</v>
      </c>
      <c r="H45" s="20" t="s">
        <v>14</v>
      </c>
      <c r="I45" s="20" t="s">
        <v>323</v>
      </c>
      <c r="J45" s="20" t="s">
        <v>15</v>
      </c>
      <c r="K45" s="20" t="s">
        <v>23</v>
      </c>
      <c r="L45" s="30"/>
    </row>
    <row r="46" spans="2:13" s="10" customFormat="1" ht="17.25" customHeight="1" x14ac:dyDescent="0.25">
      <c r="B46" s="45" t="s">
        <v>50</v>
      </c>
      <c r="C46" s="240" t="s">
        <v>322</v>
      </c>
      <c r="D46" s="241"/>
      <c r="E46" s="242"/>
      <c r="F46" s="65">
        <f>+'RELACIÓN SOAT'!$L$8</f>
        <v>3419100</v>
      </c>
      <c r="G46" s="66">
        <v>0</v>
      </c>
      <c r="H46" s="46">
        <f>+F46</f>
        <v>3419100</v>
      </c>
      <c r="I46" s="65">
        <f>+H46</f>
        <v>3419100</v>
      </c>
      <c r="J46" s="21">
        <v>0</v>
      </c>
      <c r="K46" s="46">
        <f>+'RELACIÓN SOAT'!L8</f>
        <v>3419100</v>
      </c>
      <c r="L46" s="56"/>
    </row>
    <row r="47" spans="2:13" s="11" customFormat="1" ht="15.75" customHeight="1" x14ac:dyDescent="0.25">
      <c r="B47" s="233" t="s">
        <v>177</v>
      </c>
      <c r="C47" s="233"/>
      <c r="D47" s="233"/>
      <c r="E47" s="233"/>
      <c r="F47" s="233"/>
      <c r="G47" s="233"/>
      <c r="H47" s="233"/>
      <c r="I47" s="233"/>
      <c r="J47" s="233"/>
      <c r="K47" s="71">
        <f>K46</f>
        <v>3419100</v>
      </c>
      <c r="L47" s="44"/>
      <c r="M47" s="35"/>
    </row>
    <row r="48" spans="2:13" ht="15.75" customHeight="1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8"/>
    </row>
    <row r="49" spans="2:12" ht="15.75" customHeight="1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8"/>
    </row>
    <row r="50" spans="2:12" ht="15.75" customHeight="1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26" t="s">
        <v>180</v>
      </c>
    </row>
    <row r="51" spans="2:12" ht="15.75" customHeight="1" x14ac:dyDescent="0.25">
      <c r="B51" s="231" t="s">
        <v>30</v>
      </c>
      <c r="C51" s="231"/>
      <c r="D51" s="231"/>
      <c r="E51" s="231"/>
      <c r="F51" s="231"/>
      <c r="G51" s="231"/>
      <c r="H51" s="231"/>
      <c r="I51" s="231"/>
      <c r="J51" s="231"/>
      <c r="K51" s="24">
        <f>K26+K31+K36+K42+K47</f>
        <v>1430344676.0425231</v>
      </c>
      <c r="L51" s="224" t="s">
        <v>180</v>
      </c>
    </row>
    <row r="52" spans="2:12" ht="15.75" customHeight="1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26" t="s">
        <v>180</v>
      </c>
    </row>
    <row r="53" spans="2:12" x14ac:dyDescent="0.25">
      <c r="K53" s="13" t="s">
        <v>180</v>
      </c>
    </row>
    <row r="54" spans="2:12" x14ac:dyDescent="0.25">
      <c r="K54" s="13" t="s">
        <v>180</v>
      </c>
    </row>
    <row r="56" spans="2:12" x14ac:dyDescent="0.25">
      <c r="G56" s="13" t="s">
        <v>180</v>
      </c>
    </row>
    <row r="57" spans="2:12" x14ac:dyDescent="0.25">
      <c r="G57" s="13" t="s">
        <v>180</v>
      </c>
    </row>
    <row r="58" spans="2:12" x14ac:dyDescent="0.25">
      <c r="G58" s="13" t="s">
        <v>180</v>
      </c>
    </row>
    <row r="59" spans="2:12" x14ac:dyDescent="0.25">
      <c r="G59" s="13" t="s">
        <v>180</v>
      </c>
    </row>
  </sheetData>
  <mergeCells count="24">
    <mergeCell ref="D19:J19"/>
    <mergeCell ref="B2:K2"/>
    <mergeCell ref="B3:K3"/>
    <mergeCell ref="H6:I6"/>
    <mergeCell ref="D16:E16"/>
    <mergeCell ref="F15:H15"/>
    <mergeCell ref="I15:K15"/>
    <mergeCell ref="D9:E9"/>
    <mergeCell ref="B4:K4"/>
    <mergeCell ref="D10:E10"/>
    <mergeCell ref="D11:E11"/>
    <mergeCell ref="D8:E8"/>
    <mergeCell ref="B8:C8"/>
    <mergeCell ref="B26:J26"/>
    <mergeCell ref="B51:J51"/>
    <mergeCell ref="D29:E29"/>
    <mergeCell ref="B31:J31"/>
    <mergeCell ref="D39:E39"/>
    <mergeCell ref="B42:J42"/>
    <mergeCell ref="D34:E34"/>
    <mergeCell ref="B36:J36"/>
    <mergeCell ref="B47:J47"/>
    <mergeCell ref="C45:E45"/>
    <mergeCell ref="C46:E4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3" fitToWidth="0" orientation="landscape" r:id="rId1"/>
  <ignoredErrors>
    <ignoredError sqref="K19 F21:F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50DE1-199E-4332-A7E9-AFC0131A35F9}">
  <sheetPr>
    <tabColor rgb="FFFFFF00"/>
    <pageSetUpPr fitToPage="1"/>
  </sheetPr>
  <dimension ref="B1:J50"/>
  <sheetViews>
    <sheetView showGridLines="0" view="pageBreakPreview" topLeftCell="A34" zoomScale="60" zoomScaleNormal="100" workbookViewId="0">
      <selection activeCell="C49" sqref="C49"/>
    </sheetView>
  </sheetViews>
  <sheetFormatPr baseColWidth="10" defaultColWidth="11.25" defaultRowHeight="15" x14ac:dyDescent="0.25"/>
  <cols>
    <col min="1" max="1" width="3.75" style="52" customWidth="1"/>
    <col min="2" max="2" width="19.25" style="53" customWidth="1"/>
    <col min="3" max="3" width="54" style="52" customWidth="1"/>
    <col min="4" max="4" width="18.625" style="52" customWidth="1"/>
    <col min="5" max="5" width="5.875" style="104" bestFit="1" customWidth="1"/>
    <col min="6" max="6" width="14.375" style="107" customWidth="1"/>
    <col min="7" max="7" width="10.125" style="52" bestFit="1" customWidth="1"/>
    <col min="8" max="8" width="5.25" style="191" customWidth="1"/>
    <col min="9" max="9" width="5.875" style="191" customWidth="1"/>
    <col min="10" max="16384" width="11.25" style="52"/>
  </cols>
  <sheetData>
    <row r="1" spans="2:10" ht="51.6" customHeight="1" x14ac:dyDescent="0.25">
      <c r="C1" s="269" t="s">
        <v>184</v>
      </c>
      <c r="D1" s="269"/>
      <c r="E1" s="269"/>
      <c r="F1" s="269"/>
      <c r="G1" s="269"/>
    </row>
    <row r="2" spans="2:10" ht="25.9" customHeight="1" x14ac:dyDescent="0.25">
      <c r="C2" s="270" t="s">
        <v>180</v>
      </c>
      <c r="D2" s="270"/>
      <c r="E2" s="270"/>
      <c r="F2" s="270"/>
      <c r="G2" s="270"/>
    </row>
    <row r="3" spans="2:10" ht="18" x14ac:dyDescent="0.25">
      <c r="C3" s="271" t="s">
        <v>35</v>
      </c>
      <c r="D3" s="271"/>
      <c r="E3" s="271"/>
      <c r="F3" s="271"/>
      <c r="G3" s="271"/>
    </row>
    <row r="4" spans="2:10" x14ac:dyDescent="0.25">
      <c r="C4" s="53"/>
      <c r="D4" s="53"/>
      <c r="E4" s="103"/>
      <c r="F4" s="105"/>
      <c r="G4" s="53"/>
    </row>
    <row r="5" spans="2:10" s="54" customFormat="1" ht="24.6" customHeight="1" x14ac:dyDescent="0.2">
      <c r="B5" s="272" t="s">
        <v>0</v>
      </c>
      <c r="C5" s="273" t="s">
        <v>3</v>
      </c>
      <c r="D5" s="273" t="s">
        <v>9</v>
      </c>
      <c r="E5" s="274" t="s">
        <v>4</v>
      </c>
      <c r="F5" s="275" t="s">
        <v>36</v>
      </c>
      <c r="G5" s="275"/>
      <c r="H5" s="192"/>
      <c r="I5" s="192"/>
    </row>
    <row r="6" spans="2:10" s="91" customFormat="1" ht="37.15" customHeight="1" x14ac:dyDescent="0.25">
      <c r="B6" s="272"/>
      <c r="C6" s="273"/>
      <c r="D6" s="273"/>
      <c r="E6" s="274"/>
      <c r="F6" s="88" t="s">
        <v>37</v>
      </c>
      <c r="G6" s="89" t="s">
        <v>7</v>
      </c>
      <c r="H6" s="193"/>
      <c r="I6" s="193"/>
      <c r="J6" s="90"/>
    </row>
    <row r="7" spans="2:10" s="91" customFormat="1" ht="19.899999999999999" customHeight="1" x14ac:dyDescent="0.25">
      <c r="B7" s="265" t="s">
        <v>2</v>
      </c>
      <c r="C7" s="92" t="s">
        <v>184</v>
      </c>
      <c r="D7" s="92"/>
      <c r="E7" s="93">
        <v>2.6949999999999998</v>
      </c>
      <c r="F7" s="276">
        <f>ROUND((+AVERAGE(E7:E10)),2)</f>
        <v>3.14</v>
      </c>
      <c r="G7" s="265" t="s">
        <v>6</v>
      </c>
      <c r="H7" s="194">
        <f>F7-E7</f>
        <v>0.44500000000000028</v>
      </c>
      <c r="I7" s="195">
        <f>H7*100%/E7</f>
        <v>0.16512059369202237</v>
      </c>
    </row>
    <row r="8" spans="2:10" s="91" customFormat="1" ht="19.899999999999999" customHeight="1" x14ac:dyDescent="0.25">
      <c r="B8" s="265"/>
      <c r="C8" s="55" t="s">
        <v>62</v>
      </c>
      <c r="D8" s="55" t="s">
        <v>63</v>
      </c>
      <c r="E8" s="95">
        <v>5.05</v>
      </c>
      <c r="F8" s="276"/>
      <c r="G8" s="265"/>
      <c r="H8" s="196"/>
      <c r="I8" s="196"/>
    </row>
    <row r="9" spans="2:10" s="91" customFormat="1" ht="19.899999999999999" customHeight="1" x14ac:dyDescent="0.25">
      <c r="B9" s="265"/>
      <c r="C9" s="82" t="s">
        <v>66</v>
      </c>
      <c r="D9" s="82" t="s">
        <v>67</v>
      </c>
      <c r="E9" s="95">
        <v>3.2109999999999999</v>
      </c>
      <c r="F9" s="276"/>
      <c r="G9" s="265"/>
      <c r="H9" s="196"/>
      <c r="I9" s="196"/>
    </row>
    <row r="10" spans="2:10" s="91" customFormat="1" ht="19.899999999999999" customHeight="1" x14ac:dyDescent="0.25">
      <c r="B10" s="265"/>
      <c r="C10" s="55" t="s">
        <v>163</v>
      </c>
      <c r="D10" s="55" t="s">
        <v>164</v>
      </c>
      <c r="E10" s="95">
        <v>1.62</v>
      </c>
      <c r="F10" s="276"/>
      <c r="G10" s="265"/>
      <c r="H10" s="196"/>
      <c r="I10" s="196"/>
    </row>
    <row r="11" spans="2:10" s="91" customFormat="1" ht="19.899999999999999" customHeight="1" x14ac:dyDescent="0.25">
      <c r="B11" s="262" t="s">
        <v>46</v>
      </c>
      <c r="C11" s="92" t="s">
        <v>184</v>
      </c>
      <c r="D11" s="92"/>
      <c r="E11" s="93">
        <v>8</v>
      </c>
      <c r="F11" s="259">
        <f>ROUND((+AVERAGE(E11:E13)),2)</f>
        <v>8.44</v>
      </c>
      <c r="G11" s="262" t="s">
        <v>6</v>
      </c>
      <c r="H11" s="197">
        <f>F11-E11</f>
        <v>0.4399999999999995</v>
      </c>
      <c r="I11" s="195">
        <f>H11*100%/E11</f>
        <v>5.4999999999999938E-2</v>
      </c>
      <c r="J11" s="90"/>
    </row>
    <row r="12" spans="2:10" s="91" customFormat="1" ht="19.899999999999999" customHeight="1" x14ac:dyDescent="0.25">
      <c r="B12" s="263"/>
      <c r="C12" s="82" t="s">
        <v>66</v>
      </c>
      <c r="D12" s="82" t="s">
        <v>67</v>
      </c>
      <c r="E12" s="94">
        <v>8.3279999999999994</v>
      </c>
      <c r="F12" s="260"/>
      <c r="G12" s="263"/>
      <c r="H12" s="198"/>
      <c r="I12" s="196"/>
    </row>
    <row r="13" spans="2:10" s="91" customFormat="1" ht="19.899999999999999" customHeight="1" x14ac:dyDescent="0.25">
      <c r="B13" s="264"/>
      <c r="C13" s="82" t="s">
        <v>163</v>
      </c>
      <c r="D13" s="82" t="s">
        <v>164</v>
      </c>
      <c r="E13" s="94">
        <v>9</v>
      </c>
      <c r="F13" s="261"/>
      <c r="G13" s="264"/>
      <c r="H13" s="198"/>
      <c r="I13" s="196"/>
    </row>
    <row r="14" spans="2:10" s="91" customFormat="1" ht="19.899999999999999" customHeight="1" x14ac:dyDescent="0.25">
      <c r="B14" s="265" t="s">
        <v>39</v>
      </c>
      <c r="C14" s="92" t="s">
        <v>184</v>
      </c>
      <c r="D14" s="92"/>
      <c r="E14" s="93">
        <v>4</v>
      </c>
      <c r="F14" s="266">
        <f>ROUND((AVERAGE(E14:E16)),2)</f>
        <v>4.33</v>
      </c>
      <c r="G14" s="265" t="s">
        <v>5</v>
      </c>
      <c r="H14" s="197">
        <f>F14-E14</f>
        <v>0.33000000000000007</v>
      </c>
      <c r="I14" s="195">
        <f>H14*100%/E14</f>
        <v>8.2500000000000018E-2</v>
      </c>
      <c r="J14" s="90"/>
    </row>
    <row r="15" spans="2:10" s="91" customFormat="1" ht="19.899999999999999" customHeight="1" x14ac:dyDescent="0.25">
      <c r="B15" s="265"/>
      <c r="C15" s="55" t="s">
        <v>62</v>
      </c>
      <c r="D15" s="55" t="s">
        <v>63</v>
      </c>
      <c r="E15" s="94">
        <v>3</v>
      </c>
      <c r="F15" s="266"/>
      <c r="G15" s="265"/>
      <c r="H15" s="196"/>
      <c r="I15" s="196"/>
    </row>
    <row r="16" spans="2:10" s="91" customFormat="1" ht="19.899999999999999" customHeight="1" x14ac:dyDescent="0.25">
      <c r="B16" s="265"/>
      <c r="C16" s="82" t="s">
        <v>65</v>
      </c>
      <c r="D16" s="82" t="s">
        <v>64</v>
      </c>
      <c r="E16" s="94">
        <v>6</v>
      </c>
      <c r="F16" s="266"/>
      <c r="G16" s="265"/>
      <c r="H16" s="198"/>
      <c r="I16" s="196"/>
    </row>
    <row r="17" spans="2:9" s="91" customFormat="1" ht="19.899999999999999" customHeight="1" x14ac:dyDescent="0.25">
      <c r="B17" s="262" t="s">
        <v>38</v>
      </c>
      <c r="C17" s="92" t="s">
        <v>184</v>
      </c>
      <c r="D17" s="92"/>
      <c r="E17" s="93">
        <v>6</v>
      </c>
      <c r="F17" s="259">
        <f>ROUND((AVERAGE(E17:E20)),2)</f>
        <v>6.06</v>
      </c>
      <c r="G17" s="262" t="s">
        <v>6</v>
      </c>
      <c r="H17" s="194">
        <f>F17-E17</f>
        <v>5.9999999999999609E-2</v>
      </c>
      <c r="I17" s="199">
        <f>H17*100%/E17</f>
        <v>9.9999999999999343E-3</v>
      </c>
    </row>
    <row r="18" spans="2:9" s="91" customFormat="1" ht="19.899999999999999" customHeight="1" x14ac:dyDescent="0.25">
      <c r="B18" s="263"/>
      <c r="C18" s="82" t="s">
        <v>152</v>
      </c>
      <c r="D18" s="82" t="s">
        <v>153</v>
      </c>
      <c r="E18" s="95">
        <v>6</v>
      </c>
      <c r="F18" s="260"/>
      <c r="G18" s="263"/>
      <c r="H18" s="196"/>
      <c r="I18" s="200"/>
    </row>
    <row r="19" spans="2:9" s="91" customFormat="1" ht="19.899999999999999" customHeight="1" x14ac:dyDescent="0.25">
      <c r="B19" s="263"/>
      <c r="C19" s="82" t="s">
        <v>66</v>
      </c>
      <c r="D19" s="82" t="s">
        <v>67</v>
      </c>
      <c r="E19" s="95">
        <v>5.25</v>
      </c>
      <c r="F19" s="260"/>
      <c r="G19" s="263"/>
      <c r="H19" s="201"/>
      <c r="I19" s="202"/>
    </row>
    <row r="20" spans="2:9" s="91" customFormat="1" ht="19.899999999999999" customHeight="1" x14ac:dyDescent="0.25">
      <c r="B20" s="264"/>
      <c r="C20" s="82" t="s">
        <v>165</v>
      </c>
      <c r="D20" s="82" t="s">
        <v>166</v>
      </c>
      <c r="E20" s="95">
        <v>7</v>
      </c>
      <c r="F20" s="261"/>
      <c r="G20" s="264"/>
      <c r="H20" s="201"/>
      <c r="I20" s="202"/>
    </row>
    <row r="21" spans="2:9" s="91" customFormat="1" ht="19.899999999999999" customHeight="1" x14ac:dyDescent="0.25">
      <c r="B21" s="262" t="s">
        <v>47</v>
      </c>
      <c r="C21" s="92" t="s">
        <v>184</v>
      </c>
      <c r="D21" s="92"/>
      <c r="E21" s="93">
        <v>3.5</v>
      </c>
      <c r="F21" s="259">
        <f>ROUND((AVERAGE(E21:E25)),2)</f>
        <v>3.86</v>
      </c>
      <c r="G21" s="262" t="s">
        <v>5</v>
      </c>
      <c r="H21" s="203">
        <f>F21-E21</f>
        <v>0.35999999999999988</v>
      </c>
      <c r="I21" s="195">
        <f>H21*100%/E21</f>
        <v>0.10285714285714283</v>
      </c>
    </row>
    <row r="22" spans="2:9" s="91" customFormat="1" ht="25.9" customHeight="1" x14ac:dyDescent="0.25">
      <c r="B22" s="263"/>
      <c r="C22" s="55" t="s">
        <v>62</v>
      </c>
      <c r="D22" s="55" t="s">
        <v>63</v>
      </c>
      <c r="E22" s="95">
        <v>4.5</v>
      </c>
      <c r="F22" s="260"/>
      <c r="G22" s="263"/>
      <c r="H22" s="196"/>
      <c r="I22" s="200"/>
    </row>
    <row r="23" spans="2:9" s="91" customFormat="1" ht="19.899999999999999" customHeight="1" x14ac:dyDescent="0.25">
      <c r="B23" s="263"/>
      <c r="C23" s="82" t="s">
        <v>152</v>
      </c>
      <c r="D23" s="82" t="s">
        <v>153</v>
      </c>
      <c r="E23" s="95">
        <v>3.5</v>
      </c>
      <c r="F23" s="260"/>
      <c r="G23" s="263"/>
      <c r="H23" s="196"/>
      <c r="I23" s="196"/>
    </row>
    <row r="24" spans="2:9" s="91" customFormat="1" ht="19.899999999999999" customHeight="1" x14ac:dyDescent="0.25">
      <c r="B24" s="263"/>
      <c r="C24" s="82" t="s">
        <v>151</v>
      </c>
      <c r="D24" s="82" t="s">
        <v>150</v>
      </c>
      <c r="E24" s="95">
        <v>3.6</v>
      </c>
      <c r="F24" s="260"/>
      <c r="G24" s="263"/>
      <c r="H24" s="196"/>
      <c r="I24" s="196"/>
    </row>
    <row r="25" spans="2:9" s="91" customFormat="1" ht="19.899999999999999" customHeight="1" x14ac:dyDescent="0.25">
      <c r="B25" s="264"/>
      <c r="C25" s="82" t="s">
        <v>154</v>
      </c>
      <c r="D25" s="82" t="s">
        <v>155</v>
      </c>
      <c r="E25" s="95">
        <v>4.2</v>
      </c>
      <c r="F25" s="261"/>
      <c r="G25" s="264"/>
      <c r="H25" s="196"/>
      <c r="I25" s="196"/>
    </row>
    <row r="26" spans="2:9" s="91" customFormat="1" ht="19.899999999999999" customHeight="1" x14ac:dyDescent="0.25">
      <c r="B26" s="262" t="s">
        <v>48</v>
      </c>
      <c r="C26" s="92" t="s">
        <v>184</v>
      </c>
      <c r="D26" s="92"/>
      <c r="E26" s="93">
        <v>0.13</v>
      </c>
      <c r="F26" s="259">
        <f>ROUND((AVERAGE(E26:E29)),2)</f>
        <v>0.17</v>
      </c>
      <c r="G26" s="262" t="s">
        <v>5</v>
      </c>
      <c r="H26" s="194">
        <f>F26-E26</f>
        <v>4.0000000000000008E-2</v>
      </c>
      <c r="I26" s="195">
        <f>H26*100%*E26</f>
        <v>5.2000000000000015E-3</v>
      </c>
    </row>
    <row r="27" spans="2:9" s="91" customFormat="1" ht="19.899999999999999" customHeight="1" x14ac:dyDescent="0.25">
      <c r="B27" s="263"/>
      <c r="C27" s="82" t="s">
        <v>65</v>
      </c>
      <c r="D27" s="82" t="s">
        <v>64</v>
      </c>
      <c r="E27" s="95">
        <v>0.28000000000000003</v>
      </c>
      <c r="F27" s="260"/>
      <c r="G27" s="263"/>
      <c r="H27" s="196"/>
      <c r="I27" s="196"/>
    </row>
    <row r="28" spans="2:9" s="91" customFormat="1" ht="19.899999999999999" customHeight="1" x14ac:dyDescent="0.25">
      <c r="B28" s="263"/>
      <c r="C28" s="82" t="s">
        <v>66</v>
      </c>
      <c r="D28" s="82" t="s">
        <v>67</v>
      </c>
      <c r="E28" s="95">
        <v>0.08</v>
      </c>
      <c r="F28" s="260"/>
      <c r="G28" s="263"/>
      <c r="H28" s="196"/>
      <c r="I28" s="196"/>
    </row>
    <row r="29" spans="2:9" s="91" customFormat="1" ht="19.899999999999999" customHeight="1" x14ac:dyDescent="0.25">
      <c r="B29" s="264"/>
      <c r="C29" s="82" t="s">
        <v>151</v>
      </c>
      <c r="D29" s="82" t="s">
        <v>150</v>
      </c>
      <c r="E29" s="95">
        <v>0.2</v>
      </c>
      <c r="F29" s="261"/>
      <c r="G29" s="264"/>
      <c r="H29" s="196"/>
      <c r="I29" s="196"/>
    </row>
    <row r="30" spans="2:9" s="91" customFormat="1" ht="19.899999999999999" customHeight="1" x14ac:dyDescent="0.25">
      <c r="B30" s="262" t="s">
        <v>13</v>
      </c>
      <c r="C30" s="92" t="s">
        <v>184</v>
      </c>
      <c r="D30" s="92"/>
      <c r="E30" s="93">
        <v>8.5960000000000001</v>
      </c>
      <c r="F30" s="259">
        <f>ROUND((AVERAGE(E30:E33)),2)</f>
        <v>9.51</v>
      </c>
      <c r="G30" s="262" t="s">
        <v>5</v>
      </c>
      <c r="H30" s="204">
        <f>F30-E30</f>
        <v>0.9139999999999997</v>
      </c>
      <c r="I30" s="195">
        <f>H30*100%/E30</f>
        <v>0.10632852489530011</v>
      </c>
    </row>
    <row r="31" spans="2:9" s="91" customFormat="1" ht="19.899999999999999" customHeight="1" x14ac:dyDescent="0.25">
      <c r="B31" s="263"/>
      <c r="C31" s="82" t="s">
        <v>151</v>
      </c>
      <c r="D31" s="82" t="s">
        <v>150</v>
      </c>
      <c r="E31" s="95">
        <v>12.55</v>
      </c>
      <c r="F31" s="260"/>
      <c r="G31" s="263"/>
      <c r="H31" s="198"/>
      <c r="I31" s="196"/>
    </row>
    <row r="32" spans="2:9" s="91" customFormat="1" ht="19.899999999999999" customHeight="1" x14ac:dyDescent="0.25">
      <c r="B32" s="263"/>
      <c r="C32" s="82" t="s">
        <v>156</v>
      </c>
      <c r="D32" s="82" t="s">
        <v>157</v>
      </c>
      <c r="E32" s="95">
        <v>8.5</v>
      </c>
      <c r="F32" s="260"/>
      <c r="G32" s="263"/>
      <c r="H32" s="198"/>
      <c r="I32" s="196"/>
    </row>
    <row r="33" spans="2:9" s="91" customFormat="1" ht="19.899999999999999" customHeight="1" x14ac:dyDescent="0.25">
      <c r="B33" s="264"/>
      <c r="C33" s="82" t="s">
        <v>158</v>
      </c>
      <c r="D33" s="82" t="s">
        <v>159</v>
      </c>
      <c r="E33" s="95">
        <v>8.3800000000000008</v>
      </c>
      <c r="F33" s="261"/>
      <c r="G33" s="264"/>
      <c r="H33" s="198"/>
      <c r="I33" s="196"/>
    </row>
    <row r="34" spans="2:9" s="91" customFormat="1" ht="19.899999999999999" customHeight="1" x14ac:dyDescent="0.25">
      <c r="B34" s="265" t="s">
        <v>49</v>
      </c>
      <c r="C34" s="92" t="s">
        <v>184</v>
      </c>
      <c r="D34" s="92"/>
      <c r="E34" s="93">
        <v>6.1070000000000002</v>
      </c>
      <c r="F34" s="266">
        <f>ROUND((AVERAGE(E34:E37)),2)</f>
        <v>6.44</v>
      </c>
      <c r="G34" s="277" t="s">
        <v>5</v>
      </c>
      <c r="H34" s="194">
        <f>F34-E34</f>
        <v>0.33300000000000018</v>
      </c>
      <c r="I34" s="195">
        <f>H34*100%/E34</f>
        <v>5.4527591288685145E-2</v>
      </c>
    </row>
    <row r="35" spans="2:9" s="91" customFormat="1" ht="25.15" customHeight="1" x14ac:dyDescent="0.25">
      <c r="B35" s="265"/>
      <c r="C35" s="82" t="s">
        <v>160</v>
      </c>
      <c r="D35" s="82" t="s">
        <v>161</v>
      </c>
      <c r="E35" s="95">
        <v>6.67</v>
      </c>
      <c r="F35" s="266"/>
      <c r="G35" s="277"/>
      <c r="H35" s="196"/>
      <c r="I35" s="196"/>
    </row>
    <row r="36" spans="2:9" s="91" customFormat="1" ht="25.15" customHeight="1" x14ac:dyDescent="0.25">
      <c r="B36" s="265"/>
      <c r="C36" s="82" t="s">
        <v>162</v>
      </c>
      <c r="D36" s="82" t="s">
        <v>167</v>
      </c>
      <c r="E36" s="95">
        <v>6</v>
      </c>
      <c r="F36" s="266"/>
      <c r="G36" s="277"/>
      <c r="H36" s="196"/>
      <c r="I36" s="196"/>
    </row>
    <row r="37" spans="2:9" s="91" customFormat="1" ht="19.899999999999999" customHeight="1" x14ac:dyDescent="0.25">
      <c r="B37" s="265"/>
      <c r="C37" s="82" t="s">
        <v>168</v>
      </c>
      <c r="D37" s="82" t="s">
        <v>169</v>
      </c>
      <c r="E37" s="95">
        <v>7</v>
      </c>
      <c r="F37" s="266"/>
      <c r="G37" s="277"/>
      <c r="H37" s="196"/>
      <c r="I37" s="196"/>
    </row>
    <row r="38" spans="2:9" s="91" customFormat="1" ht="19.899999999999999" customHeight="1" x14ac:dyDescent="0.25">
      <c r="B38" s="282" t="s">
        <v>330</v>
      </c>
      <c r="C38" s="92" t="s">
        <v>184</v>
      </c>
      <c r="D38" s="92"/>
      <c r="E38" s="93">
        <v>2</v>
      </c>
      <c r="F38" s="266">
        <f>ROUND((AVERAGE(E38:E41)),2)</f>
        <v>2.0099999999999998</v>
      </c>
      <c r="G38" s="265" t="s">
        <v>6</v>
      </c>
      <c r="H38" s="194">
        <f>F38-E38</f>
        <v>9.9999999999997868E-3</v>
      </c>
      <c r="I38" s="195">
        <f>H38*100%/E38</f>
        <v>4.9999999999998934E-3</v>
      </c>
    </row>
    <row r="39" spans="2:9" s="91" customFormat="1" ht="19.899999999999999" customHeight="1" x14ac:dyDescent="0.25">
      <c r="B39" s="282"/>
      <c r="C39" s="55" t="s">
        <v>62</v>
      </c>
      <c r="D39" s="55" t="s">
        <v>63</v>
      </c>
      <c r="E39" s="95">
        <v>1.45</v>
      </c>
      <c r="F39" s="266"/>
      <c r="G39" s="265"/>
      <c r="H39" s="196"/>
      <c r="I39" s="196"/>
    </row>
    <row r="40" spans="2:9" s="91" customFormat="1" ht="27" x14ac:dyDescent="0.25">
      <c r="B40" s="282"/>
      <c r="C40" s="82" t="s">
        <v>171</v>
      </c>
      <c r="D40" s="82" t="s">
        <v>172</v>
      </c>
      <c r="E40" s="95">
        <v>1.1117999999999999</v>
      </c>
      <c r="F40" s="266"/>
      <c r="G40" s="265"/>
      <c r="H40" s="196"/>
      <c r="I40" s="196"/>
    </row>
    <row r="41" spans="2:9" s="91" customFormat="1" ht="13.5" x14ac:dyDescent="0.25">
      <c r="B41" s="282"/>
      <c r="C41" s="82" t="s">
        <v>174</v>
      </c>
      <c r="D41" s="82" t="s">
        <v>175</v>
      </c>
      <c r="E41" s="95">
        <v>3.4950000000000001</v>
      </c>
      <c r="F41" s="266"/>
      <c r="G41" s="265"/>
      <c r="H41" s="196"/>
      <c r="I41" s="196"/>
    </row>
    <row r="42" spans="2:9" s="91" customFormat="1" ht="19.899999999999999" customHeight="1" x14ac:dyDescent="0.25">
      <c r="B42" s="267" t="s">
        <v>329</v>
      </c>
      <c r="C42" s="92" t="s">
        <v>184</v>
      </c>
      <c r="D42" s="92"/>
      <c r="E42" s="93">
        <v>1.5</v>
      </c>
      <c r="F42" s="259">
        <f>AVERAGE(E42:E42)</f>
        <v>1.5</v>
      </c>
      <c r="G42" s="262" t="s">
        <v>6</v>
      </c>
      <c r="H42" s="194">
        <f>F42-E42</f>
        <v>0</v>
      </c>
      <c r="I42" s="195">
        <f>H42*100%/E42</f>
        <v>0</v>
      </c>
    </row>
    <row r="43" spans="2:9" s="91" customFormat="1" ht="22.9" customHeight="1" x14ac:dyDescent="0.25">
      <c r="B43" s="268"/>
      <c r="C43" s="278"/>
      <c r="D43" s="279"/>
      <c r="E43" s="280"/>
      <c r="F43" s="261"/>
      <c r="G43" s="264"/>
      <c r="H43" s="194"/>
      <c r="I43" s="195"/>
    </row>
    <row r="44" spans="2:9" s="91" customFormat="1" ht="19.899999999999999" customHeight="1" x14ac:dyDescent="0.25">
      <c r="B44" s="265" t="s">
        <v>51</v>
      </c>
      <c r="C44" s="92" t="s">
        <v>184</v>
      </c>
      <c r="D44" s="92"/>
      <c r="E44" s="93">
        <v>9.1</v>
      </c>
      <c r="F44" s="266">
        <f>ROUND((AVERAGE(E44:E45)),2)</f>
        <v>9.15</v>
      </c>
      <c r="G44" s="281" t="s">
        <v>6</v>
      </c>
      <c r="H44" s="194">
        <f>F44-E44</f>
        <v>5.0000000000000711E-2</v>
      </c>
      <c r="I44" s="195">
        <f>H44*100%/E44</f>
        <v>5.494505494505573E-3</v>
      </c>
    </row>
    <row r="45" spans="2:9" s="91" customFormat="1" ht="28.15" customHeight="1" x14ac:dyDescent="0.25">
      <c r="B45" s="265"/>
      <c r="C45" s="82" t="s">
        <v>171</v>
      </c>
      <c r="D45" s="97" t="s">
        <v>173</v>
      </c>
      <c r="E45" s="95">
        <v>9.1999999999999993</v>
      </c>
      <c r="F45" s="266"/>
      <c r="G45" s="281"/>
      <c r="H45" s="196"/>
      <c r="I45" s="196"/>
    </row>
    <row r="47" spans="2:9" s="53" customFormat="1" ht="12.75" x14ac:dyDescent="0.2">
      <c r="E47" s="103"/>
      <c r="F47" s="105"/>
      <c r="H47" s="205"/>
      <c r="I47" s="205"/>
    </row>
    <row r="48" spans="2:9" s="53" customFormat="1" ht="12.75" x14ac:dyDescent="0.2">
      <c r="E48" s="103"/>
      <c r="F48" s="105"/>
      <c r="H48" s="205"/>
      <c r="I48" s="205"/>
    </row>
    <row r="49" spans="4:6" x14ac:dyDescent="0.25">
      <c r="D49" s="108"/>
    </row>
    <row r="50" spans="4:6" x14ac:dyDescent="0.25">
      <c r="F50" s="106"/>
    </row>
  </sheetData>
  <mergeCells count="42">
    <mergeCell ref="C43:E43"/>
    <mergeCell ref="F42:F43"/>
    <mergeCell ref="F14:F16"/>
    <mergeCell ref="G14:G16"/>
    <mergeCell ref="B44:B45"/>
    <mergeCell ref="G44:G45"/>
    <mergeCell ref="G26:G29"/>
    <mergeCell ref="B26:B29"/>
    <mergeCell ref="F30:F33"/>
    <mergeCell ref="F44:F45"/>
    <mergeCell ref="F38:F41"/>
    <mergeCell ref="B38:B41"/>
    <mergeCell ref="G38:G41"/>
    <mergeCell ref="B30:B33"/>
    <mergeCell ref="G30:G33"/>
    <mergeCell ref="B34:B37"/>
    <mergeCell ref="F34:F37"/>
    <mergeCell ref="B42:B43"/>
    <mergeCell ref="C1:G1"/>
    <mergeCell ref="C2:G2"/>
    <mergeCell ref="C3:G3"/>
    <mergeCell ref="B5:B6"/>
    <mergeCell ref="C5:C6"/>
    <mergeCell ref="D5:D6"/>
    <mergeCell ref="E5:E6"/>
    <mergeCell ref="F5:G5"/>
    <mergeCell ref="G42:G43"/>
    <mergeCell ref="B7:B10"/>
    <mergeCell ref="F7:F10"/>
    <mergeCell ref="G7:G10"/>
    <mergeCell ref="G34:G37"/>
    <mergeCell ref="B21:B25"/>
    <mergeCell ref="F21:F25"/>
    <mergeCell ref="G21:G25"/>
    <mergeCell ref="F26:F29"/>
    <mergeCell ref="B11:B13"/>
    <mergeCell ref="F11:F13"/>
    <mergeCell ref="G11:G13"/>
    <mergeCell ref="F17:F20"/>
    <mergeCell ref="B17:B20"/>
    <mergeCell ref="G17:G20"/>
    <mergeCell ref="B14:B16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ignoredErrors>
    <ignoredError sqref="F44 F7:F41 F4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2:J44"/>
  <sheetViews>
    <sheetView showGridLines="0" view="pageBreakPreview" zoomScale="60" zoomScaleNormal="100" workbookViewId="0">
      <selection activeCell="B14" sqref="B14:C14"/>
    </sheetView>
  </sheetViews>
  <sheetFormatPr baseColWidth="10" defaultRowHeight="16.5" x14ac:dyDescent="0.3"/>
  <cols>
    <col min="1" max="1" width="4.75" style="1" customWidth="1"/>
    <col min="2" max="2" width="25.75" style="1" customWidth="1"/>
    <col min="3" max="3" width="49.75" style="1" customWidth="1"/>
    <col min="4" max="4" width="18.875" style="1" customWidth="1"/>
    <col min="5" max="5" width="21.125" style="1" customWidth="1"/>
    <col min="6" max="6" width="21" style="1" customWidth="1"/>
    <col min="7" max="7" width="0.75" style="1" customWidth="1"/>
    <col min="8" max="8" width="1" style="1" customWidth="1"/>
    <col min="9" max="9" width="15.25" style="1" bestFit="1" customWidth="1"/>
    <col min="10" max="10" width="11" style="1"/>
    <col min="11" max="11" width="21.875" style="1" customWidth="1"/>
    <col min="12" max="12" width="37.75" style="1" customWidth="1"/>
    <col min="13" max="224" width="11" style="1"/>
    <col min="225" max="225" width="42.25" style="1" bestFit="1" customWidth="1"/>
    <col min="226" max="226" width="14.5" style="1" customWidth="1"/>
    <col min="227" max="228" width="11.25" style="1" customWidth="1"/>
    <col min="229" max="231" width="12.25" style="1" customWidth="1"/>
    <col min="232" max="232" width="13.75" style="1" customWidth="1"/>
    <col min="233" max="234" width="14.75" style="1" customWidth="1"/>
    <col min="235" max="235" width="11.75" style="1" customWidth="1"/>
    <col min="236" max="236" width="13.25" style="1" customWidth="1"/>
    <col min="237" max="238" width="12.5" style="1" customWidth="1"/>
    <col min="239" max="239" width="20.25" style="1" customWidth="1"/>
    <col min="240" max="240" width="11.75" style="1" bestFit="1" customWidth="1"/>
    <col min="241" max="480" width="11" style="1"/>
    <col min="481" max="481" width="42.25" style="1" bestFit="1" customWidth="1"/>
    <col min="482" max="482" width="14.5" style="1" customWidth="1"/>
    <col min="483" max="484" width="11.25" style="1" customWidth="1"/>
    <col min="485" max="487" width="12.25" style="1" customWidth="1"/>
    <col min="488" max="488" width="13.75" style="1" customWidth="1"/>
    <col min="489" max="490" width="14.75" style="1" customWidth="1"/>
    <col min="491" max="491" width="11.75" style="1" customWidth="1"/>
    <col min="492" max="492" width="13.25" style="1" customWidth="1"/>
    <col min="493" max="494" width="12.5" style="1" customWidth="1"/>
    <col min="495" max="495" width="20.25" style="1" customWidth="1"/>
    <col min="496" max="496" width="11.75" style="1" bestFit="1" customWidth="1"/>
    <col min="497" max="736" width="11" style="1"/>
    <col min="737" max="737" width="42.25" style="1" bestFit="1" customWidth="1"/>
    <col min="738" max="738" width="14.5" style="1" customWidth="1"/>
    <col min="739" max="740" width="11.25" style="1" customWidth="1"/>
    <col min="741" max="743" width="12.25" style="1" customWidth="1"/>
    <col min="744" max="744" width="13.75" style="1" customWidth="1"/>
    <col min="745" max="746" width="14.75" style="1" customWidth="1"/>
    <col min="747" max="747" width="11.75" style="1" customWidth="1"/>
    <col min="748" max="748" width="13.25" style="1" customWidth="1"/>
    <col min="749" max="750" width="12.5" style="1" customWidth="1"/>
    <col min="751" max="751" width="20.25" style="1" customWidth="1"/>
    <col min="752" max="752" width="11.75" style="1" bestFit="1" customWidth="1"/>
    <col min="753" max="992" width="11" style="1"/>
    <col min="993" max="993" width="42.25" style="1" bestFit="1" customWidth="1"/>
    <col min="994" max="994" width="14.5" style="1" customWidth="1"/>
    <col min="995" max="996" width="11.25" style="1" customWidth="1"/>
    <col min="997" max="999" width="12.25" style="1" customWidth="1"/>
    <col min="1000" max="1000" width="13.75" style="1" customWidth="1"/>
    <col min="1001" max="1002" width="14.75" style="1" customWidth="1"/>
    <col min="1003" max="1003" width="11.75" style="1" customWidth="1"/>
    <col min="1004" max="1004" width="13.25" style="1" customWidth="1"/>
    <col min="1005" max="1006" width="12.5" style="1" customWidth="1"/>
    <col min="1007" max="1007" width="20.25" style="1" customWidth="1"/>
    <col min="1008" max="1008" width="11.75" style="1" bestFit="1" customWidth="1"/>
    <col min="1009" max="1248" width="11" style="1"/>
    <col min="1249" max="1249" width="42.25" style="1" bestFit="1" customWidth="1"/>
    <col min="1250" max="1250" width="14.5" style="1" customWidth="1"/>
    <col min="1251" max="1252" width="11.25" style="1" customWidth="1"/>
    <col min="1253" max="1255" width="12.25" style="1" customWidth="1"/>
    <col min="1256" max="1256" width="13.75" style="1" customWidth="1"/>
    <col min="1257" max="1258" width="14.75" style="1" customWidth="1"/>
    <col min="1259" max="1259" width="11.75" style="1" customWidth="1"/>
    <col min="1260" max="1260" width="13.25" style="1" customWidth="1"/>
    <col min="1261" max="1262" width="12.5" style="1" customWidth="1"/>
    <col min="1263" max="1263" width="20.25" style="1" customWidth="1"/>
    <col min="1264" max="1264" width="11.75" style="1" bestFit="1" customWidth="1"/>
    <col min="1265" max="1504" width="11" style="1"/>
    <col min="1505" max="1505" width="42.25" style="1" bestFit="1" customWidth="1"/>
    <col min="1506" max="1506" width="14.5" style="1" customWidth="1"/>
    <col min="1507" max="1508" width="11.25" style="1" customWidth="1"/>
    <col min="1509" max="1511" width="12.25" style="1" customWidth="1"/>
    <col min="1512" max="1512" width="13.75" style="1" customWidth="1"/>
    <col min="1513" max="1514" width="14.75" style="1" customWidth="1"/>
    <col min="1515" max="1515" width="11.75" style="1" customWidth="1"/>
    <col min="1516" max="1516" width="13.25" style="1" customWidth="1"/>
    <col min="1517" max="1518" width="12.5" style="1" customWidth="1"/>
    <col min="1519" max="1519" width="20.25" style="1" customWidth="1"/>
    <col min="1520" max="1520" width="11.75" style="1" bestFit="1" customWidth="1"/>
    <col min="1521" max="1760" width="11" style="1"/>
    <col min="1761" max="1761" width="42.25" style="1" bestFit="1" customWidth="1"/>
    <col min="1762" max="1762" width="14.5" style="1" customWidth="1"/>
    <col min="1763" max="1764" width="11.25" style="1" customWidth="1"/>
    <col min="1765" max="1767" width="12.25" style="1" customWidth="1"/>
    <col min="1768" max="1768" width="13.75" style="1" customWidth="1"/>
    <col min="1769" max="1770" width="14.75" style="1" customWidth="1"/>
    <col min="1771" max="1771" width="11.75" style="1" customWidth="1"/>
    <col min="1772" max="1772" width="13.25" style="1" customWidth="1"/>
    <col min="1773" max="1774" width="12.5" style="1" customWidth="1"/>
    <col min="1775" max="1775" width="20.25" style="1" customWidth="1"/>
    <col min="1776" max="1776" width="11.75" style="1" bestFit="1" customWidth="1"/>
    <col min="1777" max="2016" width="11" style="1"/>
    <col min="2017" max="2017" width="42.25" style="1" bestFit="1" customWidth="1"/>
    <col min="2018" max="2018" width="14.5" style="1" customWidth="1"/>
    <col min="2019" max="2020" width="11.25" style="1" customWidth="1"/>
    <col min="2021" max="2023" width="12.25" style="1" customWidth="1"/>
    <col min="2024" max="2024" width="13.75" style="1" customWidth="1"/>
    <col min="2025" max="2026" width="14.75" style="1" customWidth="1"/>
    <col min="2027" max="2027" width="11.75" style="1" customWidth="1"/>
    <col min="2028" max="2028" width="13.25" style="1" customWidth="1"/>
    <col min="2029" max="2030" width="12.5" style="1" customWidth="1"/>
    <col min="2031" max="2031" width="20.25" style="1" customWidth="1"/>
    <col min="2032" max="2032" width="11.75" style="1" bestFit="1" customWidth="1"/>
    <col min="2033" max="2272" width="11" style="1"/>
    <col min="2273" max="2273" width="42.25" style="1" bestFit="1" customWidth="1"/>
    <col min="2274" max="2274" width="14.5" style="1" customWidth="1"/>
    <col min="2275" max="2276" width="11.25" style="1" customWidth="1"/>
    <col min="2277" max="2279" width="12.25" style="1" customWidth="1"/>
    <col min="2280" max="2280" width="13.75" style="1" customWidth="1"/>
    <col min="2281" max="2282" width="14.75" style="1" customWidth="1"/>
    <col min="2283" max="2283" width="11.75" style="1" customWidth="1"/>
    <col min="2284" max="2284" width="13.25" style="1" customWidth="1"/>
    <col min="2285" max="2286" width="12.5" style="1" customWidth="1"/>
    <col min="2287" max="2287" width="20.25" style="1" customWidth="1"/>
    <col min="2288" max="2288" width="11.75" style="1" bestFit="1" customWidth="1"/>
    <col min="2289" max="2528" width="11" style="1"/>
    <col min="2529" max="2529" width="42.25" style="1" bestFit="1" customWidth="1"/>
    <col min="2530" max="2530" width="14.5" style="1" customWidth="1"/>
    <col min="2531" max="2532" width="11.25" style="1" customWidth="1"/>
    <col min="2533" max="2535" width="12.25" style="1" customWidth="1"/>
    <col min="2536" max="2536" width="13.75" style="1" customWidth="1"/>
    <col min="2537" max="2538" width="14.75" style="1" customWidth="1"/>
    <col min="2539" max="2539" width="11.75" style="1" customWidth="1"/>
    <col min="2540" max="2540" width="13.25" style="1" customWidth="1"/>
    <col min="2541" max="2542" width="12.5" style="1" customWidth="1"/>
    <col min="2543" max="2543" width="20.25" style="1" customWidth="1"/>
    <col min="2544" max="2544" width="11.75" style="1" bestFit="1" customWidth="1"/>
    <col min="2545" max="2784" width="11" style="1"/>
    <col min="2785" max="2785" width="42.25" style="1" bestFit="1" customWidth="1"/>
    <col min="2786" max="2786" width="14.5" style="1" customWidth="1"/>
    <col min="2787" max="2788" width="11.25" style="1" customWidth="1"/>
    <col min="2789" max="2791" width="12.25" style="1" customWidth="1"/>
    <col min="2792" max="2792" width="13.75" style="1" customWidth="1"/>
    <col min="2793" max="2794" width="14.75" style="1" customWidth="1"/>
    <col min="2795" max="2795" width="11.75" style="1" customWidth="1"/>
    <col min="2796" max="2796" width="13.25" style="1" customWidth="1"/>
    <col min="2797" max="2798" width="12.5" style="1" customWidth="1"/>
    <col min="2799" max="2799" width="20.25" style="1" customWidth="1"/>
    <col min="2800" max="2800" width="11.75" style="1" bestFit="1" customWidth="1"/>
    <col min="2801" max="3040" width="11" style="1"/>
    <col min="3041" max="3041" width="42.25" style="1" bestFit="1" customWidth="1"/>
    <col min="3042" max="3042" width="14.5" style="1" customWidth="1"/>
    <col min="3043" max="3044" width="11.25" style="1" customWidth="1"/>
    <col min="3045" max="3047" width="12.25" style="1" customWidth="1"/>
    <col min="3048" max="3048" width="13.75" style="1" customWidth="1"/>
    <col min="3049" max="3050" width="14.75" style="1" customWidth="1"/>
    <col min="3051" max="3051" width="11.75" style="1" customWidth="1"/>
    <col min="3052" max="3052" width="13.25" style="1" customWidth="1"/>
    <col min="3053" max="3054" width="12.5" style="1" customWidth="1"/>
    <col min="3055" max="3055" width="20.25" style="1" customWidth="1"/>
    <col min="3056" max="3056" width="11.75" style="1" bestFit="1" customWidth="1"/>
    <col min="3057" max="3296" width="11" style="1"/>
    <col min="3297" max="3297" width="42.25" style="1" bestFit="1" customWidth="1"/>
    <col min="3298" max="3298" width="14.5" style="1" customWidth="1"/>
    <col min="3299" max="3300" width="11.25" style="1" customWidth="1"/>
    <col min="3301" max="3303" width="12.25" style="1" customWidth="1"/>
    <col min="3304" max="3304" width="13.75" style="1" customWidth="1"/>
    <col min="3305" max="3306" width="14.75" style="1" customWidth="1"/>
    <col min="3307" max="3307" width="11.75" style="1" customWidth="1"/>
    <col min="3308" max="3308" width="13.25" style="1" customWidth="1"/>
    <col min="3309" max="3310" width="12.5" style="1" customWidth="1"/>
    <col min="3311" max="3311" width="20.25" style="1" customWidth="1"/>
    <col min="3312" max="3312" width="11.75" style="1" bestFit="1" customWidth="1"/>
    <col min="3313" max="3552" width="11" style="1"/>
    <col min="3553" max="3553" width="42.25" style="1" bestFit="1" customWidth="1"/>
    <col min="3554" max="3554" width="14.5" style="1" customWidth="1"/>
    <col min="3555" max="3556" width="11.25" style="1" customWidth="1"/>
    <col min="3557" max="3559" width="12.25" style="1" customWidth="1"/>
    <col min="3560" max="3560" width="13.75" style="1" customWidth="1"/>
    <col min="3561" max="3562" width="14.75" style="1" customWidth="1"/>
    <col min="3563" max="3563" width="11.75" style="1" customWidth="1"/>
    <col min="3564" max="3564" width="13.25" style="1" customWidth="1"/>
    <col min="3565" max="3566" width="12.5" style="1" customWidth="1"/>
    <col min="3567" max="3567" width="20.25" style="1" customWidth="1"/>
    <col min="3568" max="3568" width="11.75" style="1" bestFit="1" customWidth="1"/>
    <col min="3569" max="3808" width="11" style="1"/>
    <col min="3809" max="3809" width="42.25" style="1" bestFit="1" customWidth="1"/>
    <col min="3810" max="3810" width="14.5" style="1" customWidth="1"/>
    <col min="3811" max="3812" width="11.25" style="1" customWidth="1"/>
    <col min="3813" max="3815" width="12.25" style="1" customWidth="1"/>
    <col min="3816" max="3816" width="13.75" style="1" customWidth="1"/>
    <col min="3817" max="3818" width="14.75" style="1" customWidth="1"/>
    <col min="3819" max="3819" width="11.75" style="1" customWidth="1"/>
    <col min="3820" max="3820" width="13.25" style="1" customWidth="1"/>
    <col min="3821" max="3822" width="12.5" style="1" customWidth="1"/>
    <col min="3823" max="3823" width="20.25" style="1" customWidth="1"/>
    <col min="3824" max="3824" width="11.75" style="1" bestFit="1" customWidth="1"/>
    <col min="3825" max="4064" width="11" style="1"/>
    <col min="4065" max="4065" width="42.25" style="1" bestFit="1" customWidth="1"/>
    <col min="4066" max="4066" width="14.5" style="1" customWidth="1"/>
    <col min="4067" max="4068" width="11.25" style="1" customWidth="1"/>
    <col min="4069" max="4071" width="12.25" style="1" customWidth="1"/>
    <col min="4072" max="4072" width="13.75" style="1" customWidth="1"/>
    <col min="4073" max="4074" width="14.75" style="1" customWidth="1"/>
    <col min="4075" max="4075" width="11.75" style="1" customWidth="1"/>
    <col min="4076" max="4076" width="13.25" style="1" customWidth="1"/>
    <col min="4077" max="4078" width="12.5" style="1" customWidth="1"/>
    <col min="4079" max="4079" width="20.25" style="1" customWidth="1"/>
    <col min="4080" max="4080" width="11.75" style="1" bestFit="1" customWidth="1"/>
    <col min="4081" max="4320" width="11" style="1"/>
    <col min="4321" max="4321" width="42.25" style="1" bestFit="1" customWidth="1"/>
    <col min="4322" max="4322" width="14.5" style="1" customWidth="1"/>
    <col min="4323" max="4324" width="11.25" style="1" customWidth="1"/>
    <col min="4325" max="4327" width="12.25" style="1" customWidth="1"/>
    <col min="4328" max="4328" width="13.75" style="1" customWidth="1"/>
    <col min="4329" max="4330" width="14.75" style="1" customWidth="1"/>
    <col min="4331" max="4331" width="11.75" style="1" customWidth="1"/>
    <col min="4332" max="4332" width="13.25" style="1" customWidth="1"/>
    <col min="4333" max="4334" width="12.5" style="1" customWidth="1"/>
    <col min="4335" max="4335" width="20.25" style="1" customWidth="1"/>
    <col min="4336" max="4336" width="11.75" style="1" bestFit="1" customWidth="1"/>
    <col min="4337" max="4576" width="11" style="1"/>
    <col min="4577" max="4577" width="42.25" style="1" bestFit="1" customWidth="1"/>
    <col min="4578" max="4578" width="14.5" style="1" customWidth="1"/>
    <col min="4579" max="4580" width="11.25" style="1" customWidth="1"/>
    <col min="4581" max="4583" width="12.25" style="1" customWidth="1"/>
    <col min="4584" max="4584" width="13.75" style="1" customWidth="1"/>
    <col min="4585" max="4586" width="14.75" style="1" customWidth="1"/>
    <col min="4587" max="4587" width="11.75" style="1" customWidth="1"/>
    <col min="4588" max="4588" width="13.25" style="1" customWidth="1"/>
    <col min="4589" max="4590" width="12.5" style="1" customWidth="1"/>
    <col min="4591" max="4591" width="20.25" style="1" customWidth="1"/>
    <col min="4592" max="4592" width="11.75" style="1" bestFit="1" customWidth="1"/>
    <col min="4593" max="4832" width="11" style="1"/>
    <col min="4833" max="4833" width="42.25" style="1" bestFit="1" customWidth="1"/>
    <col min="4834" max="4834" width="14.5" style="1" customWidth="1"/>
    <col min="4835" max="4836" width="11.25" style="1" customWidth="1"/>
    <col min="4837" max="4839" width="12.25" style="1" customWidth="1"/>
    <col min="4840" max="4840" width="13.75" style="1" customWidth="1"/>
    <col min="4841" max="4842" width="14.75" style="1" customWidth="1"/>
    <col min="4843" max="4843" width="11.75" style="1" customWidth="1"/>
    <col min="4844" max="4844" width="13.25" style="1" customWidth="1"/>
    <col min="4845" max="4846" width="12.5" style="1" customWidth="1"/>
    <col min="4847" max="4847" width="20.25" style="1" customWidth="1"/>
    <col min="4848" max="4848" width="11.75" style="1" bestFit="1" customWidth="1"/>
    <col min="4849" max="5088" width="11" style="1"/>
    <col min="5089" max="5089" width="42.25" style="1" bestFit="1" customWidth="1"/>
    <col min="5090" max="5090" width="14.5" style="1" customWidth="1"/>
    <col min="5091" max="5092" width="11.25" style="1" customWidth="1"/>
    <col min="5093" max="5095" width="12.25" style="1" customWidth="1"/>
    <col min="5096" max="5096" width="13.75" style="1" customWidth="1"/>
    <col min="5097" max="5098" width="14.75" style="1" customWidth="1"/>
    <col min="5099" max="5099" width="11.75" style="1" customWidth="1"/>
    <col min="5100" max="5100" width="13.25" style="1" customWidth="1"/>
    <col min="5101" max="5102" width="12.5" style="1" customWidth="1"/>
    <col min="5103" max="5103" width="20.25" style="1" customWidth="1"/>
    <col min="5104" max="5104" width="11.75" style="1" bestFit="1" customWidth="1"/>
    <col min="5105" max="5344" width="11" style="1"/>
    <col min="5345" max="5345" width="42.25" style="1" bestFit="1" customWidth="1"/>
    <col min="5346" max="5346" width="14.5" style="1" customWidth="1"/>
    <col min="5347" max="5348" width="11.25" style="1" customWidth="1"/>
    <col min="5349" max="5351" width="12.25" style="1" customWidth="1"/>
    <col min="5352" max="5352" width="13.75" style="1" customWidth="1"/>
    <col min="5353" max="5354" width="14.75" style="1" customWidth="1"/>
    <col min="5355" max="5355" width="11.75" style="1" customWidth="1"/>
    <col min="5356" max="5356" width="13.25" style="1" customWidth="1"/>
    <col min="5357" max="5358" width="12.5" style="1" customWidth="1"/>
    <col min="5359" max="5359" width="20.25" style="1" customWidth="1"/>
    <col min="5360" max="5360" width="11.75" style="1" bestFit="1" customWidth="1"/>
    <col min="5361" max="5600" width="11" style="1"/>
    <col min="5601" max="5601" width="42.25" style="1" bestFit="1" customWidth="1"/>
    <col min="5602" max="5602" width="14.5" style="1" customWidth="1"/>
    <col min="5603" max="5604" width="11.25" style="1" customWidth="1"/>
    <col min="5605" max="5607" width="12.25" style="1" customWidth="1"/>
    <col min="5608" max="5608" width="13.75" style="1" customWidth="1"/>
    <col min="5609" max="5610" width="14.75" style="1" customWidth="1"/>
    <col min="5611" max="5611" width="11.75" style="1" customWidth="1"/>
    <col min="5612" max="5612" width="13.25" style="1" customWidth="1"/>
    <col min="5613" max="5614" width="12.5" style="1" customWidth="1"/>
    <col min="5615" max="5615" width="20.25" style="1" customWidth="1"/>
    <col min="5616" max="5616" width="11.75" style="1" bestFit="1" customWidth="1"/>
    <col min="5617" max="5856" width="11" style="1"/>
    <col min="5857" max="5857" width="42.25" style="1" bestFit="1" customWidth="1"/>
    <col min="5858" max="5858" width="14.5" style="1" customWidth="1"/>
    <col min="5859" max="5860" width="11.25" style="1" customWidth="1"/>
    <col min="5861" max="5863" width="12.25" style="1" customWidth="1"/>
    <col min="5864" max="5864" width="13.75" style="1" customWidth="1"/>
    <col min="5865" max="5866" width="14.75" style="1" customWidth="1"/>
    <col min="5867" max="5867" width="11.75" style="1" customWidth="1"/>
    <col min="5868" max="5868" width="13.25" style="1" customWidth="1"/>
    <col min="5869" max="5870" width="12.5" style="1" customWidth="1"/>
    <col min="5871" max="5871" width="20.25" style="1" customWidth="1"/>
    <col min="5872" max="5872" width="11.75" style="1" bestFit="1" customWidth="1"/>
    <col min="5873" max="6112" width="11" style="1"/>
    <col min="6113" max="6113" width="42.25" style="1" bestFit="1" customWidth="1"/>
    <col min="6114" max="6114" width="14.5" style="1" customWidth="1"/>
    <col min="6115" max="6116" width="11.25" style="1" customWidth="1"/>
    <col min="6117" max="6119" width="12.25" style="1" customWidth="1"/>
    <col min="6120" max="6120" width="13.75" style="1" customWidth="1"/>
    <col min="6121" max="6122" width="14.75" style="1" customWidth="1"/>
    <col min="6123" max="6123" width="11.75" style="1" customWidth="1"/>
    <col min="6124" max="6124" width="13.25" style="1" customWidth="1"/>
    <col min="6125" max="6126" width="12.5" style="1" customWidth="1"/>
    <col min="6127" max="6127" width="20.25" style="1" customWidth="1"/>
    <col min="6128" max="6128" width="11.75" style="1" bestFit="1" customWidth="1"/>
    <col min="6129" max="6368" width="11" style="1"/>
    <col min="6369" max="6369" width="42.25" style="1" bestFit="1" customWidth="1"/>
    <col min="6370" max="6370" width="14.5" style="1" customWidth="1"/>
    <col min="6371" max="6372" width="11.25" style="1" customWidth="1"/>
    <col min="6373" max="6375" width="12.25" style="1" customWidth="1"/>
    <col min="6376" max="6376" width="13.75" style="1" customWidth="1"/>
    <col min="6377" max="6378" width="14.75" style="1" customWidth="1"/>
    <col min="6379" max="6379" width="11.75" style="1" customWidth="1"/>
    <col min="6380" max="6380" width="13.25" style="1" customWidth="1"/>
    <col min="6381" max="6382" width="12.5" style="1" customWidth="1"/>
    <col min="6383" max="6383" width="20.25" style="1" customWidth="1"/>
    <col min="6384" max="6384" width="11.75" style="1" bestFit="1" customWidth="1"/>
    <col min="6385" max="6624" width="11" style="1"/>
    <col min="6625" max="6625" width="42.25" style="1" bestFit="1" customWidth="1"/>
    <col min="6626" max="6626" width="14.5" style="1" customWidth="1"/>
    <col min="6627" max="6628" width="11.25" style="1" customWidth="1"/>
    <col min="6629" max="6631" width="12.25" style="1" customWidth="1"/>
    <col min="6632" max="6632" width="13.75" style="1" customWidth="1"/>
    <col min="6633" max="6634" width="14.75" style="1" customWidth="1"/>
    <col min="6635" max="6635" width="11.75" style="1" customWidth="1"/>
    <col min="6636" max="6636" width="13.25" style="1" customWidth="1"/>
    <col min="6637" max="6638" width="12.5" style="1" customWidth="1"/>
    <col min="6639" max="6639" width="20.25" style="1" customWidth="1"/>
    <col min="6640" max="6640" width="11.75" style="1" bestFit="1" customWidth="1"/>
    <col min="6641" max="6880" width="11" style="1"/>
    <col min="6881" max="6881" width="42.25" style="1" bestFit="1" customWidth="1"/>
    <col min="6882" max="6882" width="14.5" style="1" customWidth="1"/>
    <col min="6883" max="6884" width="11.25" style="1" customWidth="1"/>
    <col min="6885" max="6887" width="12.25" style="1" customWidth="1"/>
    <col min="6888" max="6888" width="13.75" style="1" customWidth="1"/>
    <col min="6889" max="6890" width="14.75" style="1" customWidth="1"/>
    <col min="6891" max="6891" width="11.75" style="1" customWidth="1"/>
    <col min="6892" max="6892" width="13.25" style="1" customWidth="1"/>
    <col min="6893" max="6894" width="12.5" style="1" customWidth="1"/>
    <col min="6895" max="6895" width="20.25" style="1" customWidth="1"/>
    <col min="6896" max="6896" width="11.75" style="1" bestFit="1" customWidth="1"/>
    <col min="6897" max="7136" width="11" style="1"/>
    <col min="7137" max="7137" width="42.25" style="1" bestFit="1" customWidth="1"/>
    <col min="7138" max="7138" width="14.5" style="1" customWidth="1"/>
    <col min="7139" max="7140" width="11.25" style="1" customWidth="1"/>
    <col min="7141" max="7143" width="12.25" style="1" customWidth="1"/>
    <col min="7144" max="7144" width="13.75" style="1" customWidth="1"/>
    <col min="7145" max="7146" width="14.75" style="1" customWidth="1"/>
    <col min="7147" max="7147" width="11.75" style="1" customWidth="1"/>
    <col min="7148" max="7148" width="13.25" style="1" customWidth="1"/>
    <col min="7149" max="7150" width="12.5" style="1" customWidth="1"/>
    <col min="7151" max="7151" width="20.25" style="1" customWidth="1"/>
    <col min="7152" max="7152" width="11.75" style="1" bestFit="1" customWidth="1"/>
    <col min="7153" max="7392" width="11" style="1"/>
    <col min="7393" max="7393" width="42.25" style="1" bestFit="1" customWidth="1"/>
    <col min="7394" max="7394" width="14.5" style="1" customWidth="1"/>
    <col min="7395" max="7396" width="11.25" style="1" customWidth="1"/>
    <col min="7397" max="7399" width="12.25" style="1" customWidth="1"/>
    <col min="7400" max="7400" width="13.75" style="1" customWidth="1"/>
    <col min="7401" max="7402" width="14.75" style="1" customWidth="1"/>
    <col min="7403" max="7403" width="11.75" style="1" customWidth="1"/>
    <col min="7404" max="7404" width="13.25" style="1" customWidth="1"/>
    <col min="7405" max="7406" width="12.5" style="1" customWidth="1"/>
    <col min="7407" max="7407" width="20.25" style="1" customWidth="1"/>
    <col min="7408" max="7408" width="11.75" style="1" bestFit="1" customWidth="1"/>
    <col min="7409" max="7648" width="11" style="1"/>
    <col min="7649" max="7649" width="42.25" style="1" bestFit="1" customWidth="1"/>
    <col min="7650" max="7650" width="14.5" style="1" customWidth="1"/>
    <col min="7651" max="7652" width="11.25" style="1" customWidth="1"/>
    <col min="7653" max="7655" width="12.25" style="1" customWidth="1"/>
    <col min="7656" max="7656" width="13.75" style="1" customWidth="1"/>
    <col min="7657" max="7658" width="14.75" style="1" customWidth="1"/>
    <col min="7659" max="7659" width="11.75" style="1" customWidth="1"/>
    <col min="7660" max="7660" width="13.25" style="1" customWidth="1"/>
    <col min="7661" max="7662" width="12.5" style="1" customWidth="1"/>
    <col min="7663" max="7663" width="20.25" style="1" customWidth="1"/>
    <col min="7664" max="7664" width="11.75" style="1" bestFit="1" customWidth="1"/>
    <col min="7665" max="7904" width="11" style="1"/>
    <col min="7905" max="7905" width="42.25" style="1" bestFit="1" customWidth="1"/>
    <col min="7906" max="7906" width="14.5" style="1" customWidth="1"/>
    <col min="7907" max="7908" width="11.25" style="1" customWidth="1"/>
    <col min="7909" max="7911" width="12.25" style="1" customWidth="1"/>
    <col min="7912" max="7912" width="13.75" style="1" customWidth="1"/>
    <col min="7913" max="7914" width="14.75" style="1" customWidth="1"/>
    <col min="7915" max="7915" width="11.75" style="1" customWidth="1"/>
    <col min="7916" max="7916" width="13.25" style="1" customWidth="1"/>
    <col min="7917" max="7918" width="12.5" style="1" customWidth="1"/>
    <col min="7919" max="7919" width="20.25" style="1" customWidth="1"/>
    <col min="7920" max="7920" width="11.75" style="1" bestFit="1" customWidth="1"/>
    <col min="7921" max="8160" width="11" style="1"/>
    <col min="8161" max="8161" width="42.25" style="1" bestFit="1" customWidth="1"/>
    <col min="8162" max="8162" width="14.5" style="1" customWidth="1"/>
    <col min="8163" max="8164" width="11.25" style="1" customWidth="1"/>
    <col min="8165" max="8167" width="12.25" style="1" customWidth="1"/>
    <col min="8168" max="8168" width="13.75" style="1" customWidth="1"/>
    <col min="8169" max="8170" width="14.75" style="1" customWidth="1"/>
    <col min="8171" max="8171" width="11.75" style="1" customWidth="1"/>
    <col min="8172" max="8172" width="13.25" style="1" customWidth="1"/>
    <col min="8173" max="8174" width="12.5" style="1" customWidth="1"/>
    <col min="8175" max="8175" width="20.25" style="1" customWidth="1"/>
    <col min="8176" max="8176" width="11.75" style="1" bestFit="1" customWidth="1"/>
    <col min="8177" max="8416" width="11" style="1"/>
    <col min="8417" max="8417" width="42.25" style="1" bestFit="1" customWidth="1"/>
    <col min="8418" max="8418" width="14.5" style="1" customWidth="1"/>
    <col min="8419" max="8420" width="11.25" style="1" customWidth="1"/>
    <col min="8421" max="8423" width="12.25" style="1" customWidth="1"/>
    <col min="8424" max="8424" width="13.75" style="1" customWidth="1"/>
    <col min="8425" max="8426" width="14.75" style="1" customWidth="1"/>
    <col min="8427" max="8427" width="11.75" style="1" customWidth="1"/>
    <col min="8428" max="8428" width="13.25" style="1" customWidth="1"/>
    <col min="8429" max="8430" width="12.5" style="1" customWidth="1"/>
    <col min="8431" max="8431" width="20.25" style="1" customWidth="1"/>
    <col min="8432" max="8432" width="11.75" style="1" bestFit="1" customWidth="1"/>
    <col min="8433" max="8672" width="11" style="1"/>
    <col min="8673" max="8673" width="42.25" style="1" bestFit="1" customWidth="1"/>
    <col min="8674" max="8674" width="14.5" style="1" customWidth="1"/>
    <col min="8675" max="8676" width="11.25" style="1" customWidth="1"/>
    <col min="8677" max="8679" width="12.25" style="1" customWidth="1"/>
    <col min="8680" max="8680" width="13.75" style="1" customWidth="1"/>
    <col min="8681" max="8682" width="14.75" style="1" customWidth="1"/>
    <col min="8683" max="8683" width="11.75" style="1" customWidth="1"/>
    <col min="8684" max="8684" width="13.25" style="1" customWidth="1"/>
    <col min="8685" max="8686" width="12.5" style="1" customWidth="1"/>
    <col min="8687" max="8687" width="20.25" style="1" customWidth="1"/>
    <col min="8688" max="8688" width="11.75" style="1" bestFit="1" customWidth="1"/>
    <col min="8689" max="8928" width="11" style="1"/>
    <col min="8929" max="8929" width="42.25" style="1" bestFit="1" customWidth="1"/>
    <col min="8930" max="8930" width="14.5" style="1" customWidth="1"/>
    <col min="8931" max="8932" width="11.25" style="1" customWidth="1"/>
    <col min="8933" max="8935" width="12.25" style="1" customWidth="1"/>
    <col min="8936" max="8936" width="13.75" style="1" customWidth="1"/>
    <col min="8937" max="8938" width="14.75" style="1" customWidth="1"/>
    <col min="8939" max="8939" width="11.75" style="1" customWidth="1"/>
    <col min="8940" max="8940" width="13.25" style="1" customWidth="1"/>
    <col min="8941" max="8942" width="12.5" style="1" customWidth="1"/>
    <col min="8943" max="8943" width="20.25" style="1" customWidth="1"/>
    <col min="8944" max="8944" width="11.75" style="1" bestFit="1" customWidth="1"/>
    <col min="8945" max="9184" width="11" style="1"/>
    <col min="9185" max="9185" width="42.25" style="1" bestFit="1" customWidth="1"/>
    <col min="9186" max="9186" width="14.5" style="1" customWidth="1"/>
    <col min="9187" max="9188" width="11.25" style="1" customWidth="1"/>
    <col min="9189" max="9191" width="12.25" style="1" customWidth="1"/>
    <col min="9192" max="9192" width="13.75" style="1" customWidth="1"/>
    <col min="9193" max="9194" width="14.75" style="1" customWidth="1"/>
    <col min="9195" max="9195" width="11.75" style="1" customWidth="1"/>
    <col min="9196" max="9196" width="13.25" style="1" customWidth="1"/>
    <col min="9197" max="9198" width="12.5" style="1" customWidth="1"/>
    <col min="9199" max="9199" width="20.25" style="1" customWidth="1"/>
    <col min="9200" max="9200" width="11.75" style="1" bestFit="1" customWidth="1"/>
    <col min="9201" max="9440" width="11" style="1"/>
    <col min="9441" max="9441" width="42.25" style="1" bestFit="1" customWidth="1"/>
    <col min="9442" max="9442" width="14.5" style="1" customWidth="1"/>
    <col min="9443" max="9444" width="11.25" style="1" customWidth="1"/>
    <col min="9445" max="9447" width="12.25" style="1" customWidth="1"/>
    <col min="9448" max="9448" width="13.75" style="1" customWidth="1"/>
    <col min="9449" max="9450" width="14.75" style="1" customWidth="1"/>
    <col min="9451" max="9451" width="11.75" style="1" customWidth="1"/>
    <col min="9452" max="9452" width="13.25" style="1" customWidth="1"/>
    <col min="9453" max="9454" width="12.5" style="1" customWidth="1"/>
    <col min="9455" max="9455" width="20.25" style="1" customWidth="1"/>
    <col min="9456" max="9456" width="11.75" style="1" bestFit="1" customWidth="1"/>
    <col min="9457" max="9696" width="11" style="1"/>
    <col min="9697" max="9697" width="42.25" style="1" bestFit="1" customWidth="1"/>
    <col min="9698" max="9698" width="14.5" style="1" customWidth="1"/>
    <col min="9699" max="9700" width="11.25" style="1" customWidth="1"/>
    <col min="9701" max="9703" width="12.25" style="1" customWidth="1"/>
    <col min="9704" max="9704" width="13.75" style="1" customWidth="1"/>
    <col min="9705" max="9706" width="14.75" style="1" customWidth="1"/>
    <col min="9707" max="9707" width="11.75" style="1" customWidth="1"/>
    <col min="9708" max="9708" width="13.25" style="1" customWidth="1"/>
    <col min="9709" max="9710" width="12.5" style="1" customWidth="1"/>
    <col min="9711" max="9711" width="20.25" style="1" customWidth="1"/>
    <col min="9712" max="9712" width="11.75" style="1" bestFit="1" customWidth="1"/>
    <col min="9713" max="9952" width="11" style="1"/>
    <col min="9953" max="9953" width="42.25" style="1" bestFit="1" customWidth="1"/>
    <col min="9954" max="9954" width="14.5" style="1" customWidth="1"/>
    <col min="9955" max="9956" width="11.25" style="1" customWidth="1"/>
    <col min="9957" max="9959" width="12.25" style="1" customWidth="1"/>
    <col min="9960" max="9960" width="13.75" style="1" customWidth="1"/>
    <col min="9961" max="9962" width="14.75" style="1" customWidth="1"/>
    <col min="9963" max="9963" width="11.75" style="1" customWidth="1"/>
    <col min="9964" max="9964" width="13.25" style="1" customWidth="1"/>
    <col min="9965" max="9966" width="12.5" style="1" customWidth="1"/>
    <col min="9967" max="9967" width="20.25" style="1" customWidth="1"/>
    <col min="9968" max="9968" width="11.75" style="1" bestFit="1" customWidth="1"/>
    <col min="9969" max="10208" width="11" style="1"/>
    <col min="10209" max="10209" width="42.25" style="1" bestFit="1" customWidth="1"/>
    <col min="10210" max="10210" width="14.5" style="1" customWidth="1"/>
    <col min="10211" max="10212" width="11.25" style="1" customWidth="1"/>
    <col min="10213" max="10215" width="12.25" style="1" customWidth="1"/>
    <col min="10216" max="10216" width="13.75" style="1" customWidth="1"/>
    <col min="10217" max="10218" width="14.75" style="1" customWidth="1"/>
    <col min="10219" max="10219" width="11.75" style="1" customWidth="1"/>
    <col min="10220" max="10220" width="13.25" style="1" customWidth="1"/>
    <col min="10221" max="10222" width="12.5" style="1" customWidth="1"/>
    <col min="10223" max="10223" width="20.25" style="1" customWidth="1"/>
    <col min="10224" max="10224" width="11.75" style="1" bestFit="1" customWidth="1"/>
    <col min="10225" max="10464" width="11" style="1"/>
    <col min="10465" max="10465" width="42.25" style="1" bestFit="1" customWidth="1"/>
    <col min="10466" max="10466" width="14.5" style="1" customWidth="1"/>
    <col min="10467" max="10468" width="11.25" style="1" customWidth="1"/>
    <col min="10469" max="10471" width="12.25" style="1" customWidth="1"/>
    <col min="10472" max="10472" width="13.75" style="1" customWidth="1"/>
    <col min="10473" max="10474" width="14.75" style="1" customWidth="1"/>
    <col min="10475" max="10475" width="11.75" style="1" customWidth="1"/>
    <col min="10476" max="10476" width="13.25" style="1" customWidth="1"/>
    <col min="10477" max="10478" width="12.5" style="1" customWidth="1"/>
    <col min="10479" max="10479" width="20.25" style="1" customWidth="1"/>
    <col min="10480" max="10480" width="11.75" style="1" bestFit="1" customWidth="1"/>
    <col min="10481" max="10720" width="11" style="1"/>
    <col min="10721" max="10721" width="42.25" style="1" bestFit="1" customWidth="1"/>
    <col min="10722" max="10722" width="14.5" style="1" customWidth="1"/>
    <col min="10723" max="10724" width="11.25" style="1" customWidth="1"/>
    <col min="10725" max="10727" width="12.25" style="1" customWidth="1"/>
    <col min="10728" max="10728" width="13.75" style="1" customWidth="1"/>
    <col min="10729" max="10730" width="14.75" style="1" customWidth="1"/>
    <col min="10731" max="10731" width="11.75" style="1" customWidth="1"/>
    <col min="10732" max="10732" width="13.25" style="1" customWidth="1"/>
    <col min="10733" max="10734" width="12.5" style="1" customWidth="1"/>
    <col min="10735" max="10735" width="20.25" style="1" customWidth="1"/>
    <col min="10736" max="10736" width="11.75" style="1" bestFit="1" customWidth="1"/>
    <col min="10737" max="10976" width="11" style="1"/>
    <col min="10977" max="10977" width="42.25" style="1" bestFit="1" customWidth="1"/>
    <col min="10978" max="10978" width="14.5" style="1" customWidth="1"/>
    <col min="10979" max="10980" width="11.25" style="1" customWidth="1"/>
    <col min="10981" max="10983" width="12.25" style="1" customWidth="1"/>
    <col min="10984" max="10984" width="13.75" style="1" customWidth="1"/>
    <col min="10985" max="10986" width="14.75" style="1" customWidth="1"/>
    <col min="10987" max="10987" width="11.75" style="1" customWidth="1"/>
    <col min="10988" max="10988" width="13.25" style="1" customWidth="1"/>
    <col min="10989" max="10990" width="12.5" style="1" customWidth="1"/>
    <col min="10991" max="10991" width="20.25" style="1" customWidth="1"/>
    <col min="10992" max="10992" width="11.75" style="1" bestFit="1" customWidth="1"/>
    <col min="10993" max="11232" width="11" style="1"/>
    <col min="11233" max="11233" width="42.25" style="1" bestFit="1" customWidth="1"/>
    <col min="11234" max="11234" width="14.5" style="1" customWidth="1"/>
    <col min="11235" max="11236" width="11.25" style="1" customWidth="1"/>
    <col min="11237" max="11239" width="12.25" style="1" customWidth="1"/>
    <col min="11240" max="11240" width="13.75" style="1" customWidth="1"/>
    <col min="11241" max="11242" width="14.75" style="1" customWidth="1"/>
    <col min="11243" max="11243" width="11.75" style="1" customWidth="1"/>
    <col min="11244" max="11244" width="13.25" style="1" customWidth="1"/>
    <col min="11245" max="11246" width="12.5" style="1" customWidth="1"/>
    <col min="11247" max="11247" width="20.25" style="1" customWidth="1"/>
    <col min="11248" max="11248" width="11.75" style="1" bestFit="1" customWidth="1"/>
    <col min="11249" max="11488" width="11" style="1"/>
    <col min="11489" max="11489" width="42.25" style="1" bestFit="1" customWidth="1"/>
    <col min="11490" max="11490" width="14.5" style="1" customWidth="1"/>
    <col min="11491" max="11492" width="11.25" style="1" customWidth="1"/>
    <col min="11493" max="11495" width="12.25" style="1" customWidth="1"/>
    <col min="11496" max="11496" width="13.75" style="1" customWidth="1"/>
    <col min="11497" max="11498" width="14.75" style="1" customWidth="1"/>
    <col min="11499" max="11499" width="11.75" style="1" customWidth="1"/>
    <col min="11500" max="11500" width="13.25" style="1" customWidth="1"/>
    <col min="11501" max="11502" width="12.5" style="1" customWidth="1"/>
    <col min="11503" max="11503" width="20.25" style="1" customWidth="1"/>
    <col min="11504" max="11504" width="11.75" style="1" bestFit="1" customWidth="1"/>
    <col min="11505" max="11744" width="11" style="1"/>
    <col min="11745" max="11745" width="42.25" style="1" bestFit="1" customWidth="1"/>
    <col min="11746" max="11746" width="14.5" style="1" customWidth="1"/>
    <col min="11747" max="11748" width="11.25" style="1" customWidth="1"/>
    <col min="11749" max="11751" width="12.25" style="1" customWidth="1"/>
    <col min="11752" max="11752" width="13.75" style="1" customWidth="1"/>
    <col min="11753" max="11754" width="14.75" style="1" customWidth="1"/>
    <col min="11755" max="11755" width="11.75" style="1" customWidth="1"/>
    <col min="11756" max="11756" width="13.25" style="1" customWidth="1"/>
    <col min="11757" max="11758" width="12.5" style="1" customWidth="1"/>
    <col min="11759" max="11759" width="20.25" style="1" customWidth="1"/>
    <col min="11760" max="11760" width="11.75" style="1" bestFit="1" customWidth="1"/>
    <col min="11761" max="12000" width="11" style="1"/>
    <col min="12001" max="12001" width="42.25" style="1" bestFit="1" customWidth="1"/>
    <col min="12002" max="12002" width="14.5" style="1" customWidth="1"/>
    <col min="12003" max="12004" width="11.25" style="1" customWidth="1"/>
    <col min="12005" max="12007" width="12.25" style="1" customWidth="1"/>
    <col min="12008" max="12008" width="13.75" style="1" customWidth="1"/>
    <col min="12009" max="12010" width="14.75" style="1" customWidth="1"/>
    <col min="12011" max="12011" width="11.75" style="1" customWidth="1"/>
    <col min="12012" max="12012" width="13.25" style="1" customWidth="1"/>
    <col min="12013" max="12014" width="12.5" style="1" customWidth="1"/>
    <col min="12015" max="12015" width="20.25" style="1" customWidth="1"/>
    <col min="12016" max="12016" width="11.75" style="1" bestFit="1" customWidth="1"/>
    <col min="12017" max="12256" width="11" style="1"/>
    <col min="12257" max="12257" width="42.25" style="1" bestFit="1" customWidth="1"/>
    <col min="12258" max="12258" width="14.5" style="1" customWidth="1"/>
    <col min="12259" max="12260" width="11.25" style="1" customWidth="1"/>
    <col min="12261" max="12263" width="12.25" style="1" customWidth="1"/>
    <col min="12264" max="12264" width="13.75" style="1" customWidth="1"/>
    <col min="12265" max="12266" width="14.75" style="1" customWidth="1"/>
    <col min="12267" max="12267" width="11.75" style="1" customWidth="1"/>
    <col min="12268" max="12268" width="13.25" style="1" customWidth="1"/>
    <col min="12269" max="12270" width="12.5" style="1" customWidth="1"/>
    <col min="12271" max="12271" width="20.25" style="1" customWidth="1"/>
    <col min="12272" max="12272" width="11.75" style="1" bestFit="1" customWidth="1"/>
    <col min="12273" max="12512" width="11" style="1"/>
    <col min="12513" max="12513" width="42.25" style="1" bestFit="1" customWidth="1"/>
    <col min="12514" max="12514" width="14.5" style="1" customWidth="1"/>
    <col min="12515" max="12516" width="11.25" style="1" customWidth="1"/>
    <col min="12517" max="12519" width="12.25" style="1" customWidth="1"/>
    <col min="12520" max="12520" width="13.75" style="1" customWidth="1"/>
    <col min="12521" max="12522" width="14.75" style="1" customWidth="1"/>
    <col min="12523" max="12523" width="11.75" style="1" customWidth="1"/>
    <col min="12524" max="12524" width="13.25" style="1" customWidth="1"/>
    <col min="12525" max="12526" width="12.5" style="1" customWidth="1"/>
    <col min="12527" max="12527" width="20.25" style="1" customWidth="1"/>
    <col min="12528" max="12528" width="11.75" style="1" bestFit="1" customWidth="1"/>
    <col min="12529" max="12768" width="11" style="1"/>
    <col min="12769" max="12769" width="42.25" style="1" bestFit="1" customWidth="1"/>
    <col min="12770" max="12770" width="14.5" style="1" customWidth="1"/>
    <col min="12771" max="12772" width="11.25" style="1" customWidth="1"/>
    <col min="12773" max="12775" width="12.25" style="1" customWidth="1"/>
    <col min="12776" max="12776" width="13.75" style="1" customWidth="1"/>
    <col min="12777" max="12778" width="14.75" style="1" customWidth="1"/>
    <col min="12779" max="12779" width="11.75" style="1" customWidth="1"/>
    <col min="12780" max="12780" width="13.25" style="1" customWidth="1"/>
    <col min="12781" max="12782" width="12.5" style="1" customWidth="1"/>
    <col min="12783" max="12783" width="20.25" style="1" customWidth="1"/>
    <col min="12784" max="12784" width="11.75" style="1" bestFit="1" customWidth="1"/>
    <col min="12785" max="13024" width="11" style="1"/>
    <col min="13025" max="13025" width="42.25" style="1" bestFit="1" customWidth="1"/>
    <col min="13026" max="13026" width="14.5" style="1" customWidth="1"/>
    <col min="13027" max="13028" width="11.25" style="1" customWidth="1"/>
    <col min="13029" max="13031" width="12.25" style="1" customWidth="1"/>
    <col min="13032" max="13032" width="13.75" style="1" customWidth="1"/>
    <col min="13033" max="13034" width="14.75" style="1" customWidth="1"/>
    <col min="13035" max="13035" width="11.75" style="1" customWidth="1"/>
    <col min="13036" max="13036" width="13.25" style="1" customWidth="1"/>
    <col min="13037" max="13038" width="12.5" style="1" customWidth="1"/>
    <col min="13039" max="13039" width="20.25" style="1" customWidth="1"/>
    <col min="13040" max="13040" width="11.75" style="1" bestFit="1" customWidth="1"/>
    <col min="13041" max="13280" width="11" style="1"/>
    <col min="13281" max="13281" width="42.25" style="1" bestFit="1" customWidth="1"/>
    <col min="13282" max="13282" width="14.5" style="1" customWidth="1"/>
    <col min="13283" max="13284" width="11.25" style="1" customWidth="1"/>
    <col min="13285" max="13287" width="12.25" style="1" customWidth="1"/>
    <col min="13288" max="13288" width="13.75" style="1" customWidth="1"/>
    <col min="13289" max="13290" width="14.75" style="1" customWidth="1"/>
    <col min="13291" max="13291" width="11.75" style="1" customWidth="1"/>
    <col min="13292" max="13292" width="13.25" style="1" customWidth="1"/>
    <col min="13293" max="13294" width="12.5" style="1" customWidth="1"/>
    <col min="13295" max="13295" width="20.25" style="1" customWidth="1"/>
    <col min="13296" max="13296" width="11.75" style="1" bestFit="1" customWidth="1"/>
    <col min="13297" max="13536" width="11" style="1"/>
    <col min="13537" max="13537" width="42.25" style="1" bestFit="1" customWidth="1"/>
    <col min="13538" max="13538" width="14.5" style="1" customWidth="1"/>
    <col min="13539" max="13540" width="11.25" style="1" customWidth="1"/>
    <col min="13541" max="13543" width="12.25" style="1" customWidth="1"/>
    <col min="13544" max="13544" width="13.75" style="1" customWidth="1"/>
    <col min="13545" max="13546" width="14.75" style="1" customWidth="1"/>
    <col min="13547" max="13547" width="11.75" style="1" customWidth="1"/>
    <col min="13548" max="13548" width="13.25" style="1" customWidth="1"/>
    <col min="13549" max="13550" width="12.5" style="1" customWidth="1"/>
    <col min="13551" max="13551" width="20.25" style="1" customWidth="1"/>
    <col min="13552" max="13552" width="11.75" style="1" bestFit="1" customWidth="1"/>
    <col min="13553" max="13792" width="11" style="1"/>
    <col min="13793" max="13793" width="42.25" style="1" bestFit="1" customWidth="1"/>
    <col min="13794" max="13794" width="14.5" style="1" customWidth="1"/>
    <col min="13795" max="13796" width="11.25" style="1" customWidth="1"/>
    <col min="13797" max="13799" width="12.25" style="1" customWidth="1"/>
    <col min="13800" max="13800" width="13.75" style="1" customWidth="1"/>
    <col min="13801" max="13802" width="14.75" style="1" customWidth="1"/>
    <col min="13803" max="13803" width="11.75" style="1" customWidth="1"/>
    <col min="13804" max="13804" width="13.25" style="1" customWidth="1"/>
    <col min="13805" max="13806" width="12.5" style="1" customWidth="1"/>
    <col min="13807" max="13807" width="20.25" style="1" customWidth="1"/>
    <col min="13808" max="13808" width="11.75" style="1" bestFit="1" customWidth="1"/>
    <col min="13809" max="14048" width="11" style="1"/>
    <col min="14049" max="14049" width="42.25" style="1" bestFit="1" customWidth="1"/>
    <col min="14050" max="14050" width="14.5" style="1" customWidth="1"/>
    <col min="14051" max="14052" width="11.25" style="1" customWidth="1"/>
    <col min="14053" max="14055" width="12.25" style="1" customWidth="1"/>
    <col min="14056" max="14056" width="13.75" style="1" customWidth="1"/>
    <col min="14057" max="14058" width="14.75" style="1" customWidth="1"/>
    <col min="14059" max="14059" width="11.75" style="1" customWidth="1"/>
    <col min="14060" max="14060" width="13.25" style="1" customWidth="1"/>
    <col min="14061" max="14062" width="12.5" style="1" customWidth="1"/>
    <col min="14063" max="14063" width="20.25" style="1" customWidth="1"/>
    <col min="14064" max="14064" width="11.75" style="1" bestFit="1" customWidth="1"/>
    <col min="14065" max="14304" width="11" style="1"/>
    <col min="14305" max="14305" width="42.25" style="1" bestFit="1" customWidth="1"/>
    <col min="14306" max="14306" width="14.5" style="1" customWidth="1"/>
    <col min="14307" max="14308" width="11.25" style="1" customWidth="1"/>
    <col min="14309" max="14311" width="12.25" style="1" customWidth="1"/>
    <col min="14312" max="14312" width="13.75" style="1" customWidth="1"/>
    <col min="14313" max="14314" width="14.75" style="1" customWidth="1"/>
    <col min="14315" max="14315" width="11.75" style="1" customWidth="1"/>
    <col min="14316" max="14316" width="13.25" style="1" customWidth="1"/>
    <col min="14317" max="14318" width="12.5" style="1" customWidth="1"/>
    <col min="14319" max="14319" width="20.25" style="1" customWidth="1"/>
    <col min="14320" max="14320" width="11.75" style="1" bestFit="1" customWidth="1"/>
    <col min="14321" max="14560" width="11" style="1"/>
    <col min="14561" max="14561" width="42.25" style="1" bestFit="1" customWidth="1"/>
    <col min="14562" max="14562" width="14.5" style="1" customWidth="1"/>
    <col min="14563" max="14564" width="11.25" style="1" customWidth="1"/>
    <col min="14565" max="14567" width="12.25" style="1" customWidth="1"/>
    <col min="14568" max="14568" width="13.75" style="1" customWidth="1"/>
    <col min="14569" max="14570" width="14.75" style="1" customWidth="1"/>
    <col min="14571" max="14571" width="11.75" style="1" customWidth="1"/>
    <col min="14572" max="14572" width="13.25" style="1" customWidth="1"/>
    <col min="14573" max="14574" width="12.5" style="1" customWidth="1"/>
    <col min="14575" max="14575" width="20.25" style="1" customWidth="1"/>
    <col min="14576" max="14576" width="11.75" style="1" bestFit="1" customWidth="1"/>
    <col min="14577" max="14816" width="11" style="1"/>
    <col min="14817" max="14817" width="42.25" style="1" bestFit="1" customWidth="1"/>
    <col min="14818" max="14818" width="14.5" style="1" customWidth="1"/>
    <col min="14819" max="14820" width="11.25" style="1" customWidth="1"/>
    <col min="14821" max="14823" width="12.25" style="1" customWidth="1"/>
    <col min="14824" max="14824" width="13.75" style="1" customWidth="1"/>
    <col min="14825" max="14826" width="14.75" style="1" customWidth="1"/>
    <col min="14827" max="14827" width="11.75" style="1" customWidth="1"/>
    <col min="14828" max="14828" width="13.25" style="1" customWidth="1"/>
    <col min="14829" max="14830" width="12.5" style="1" customWidth="1"/>
    <col min="14831" max="14831" width="20.25" style="1" customWidth="1"/>
    <col min="14832" max="14832" width="11.75" style="1" bestFit="1" customWidth="1"/>
    <col min="14833" max="15072" width="11" style="1"/>
    <col min="15073" max="15073" width="42.25" style="1" bestFit="1" customWidth="1"/>
    <col min="15074" max="15074" width="14.5" style="1" customWidth="1"/>
    <col min="15075" max="15076" width="11.25" style="1" customWidth="1"/>
    <col min="15077" max="15079" width="12.25" style="1" customWidth="1"/>
    <col min="15080" max="15080" width="13.75" style="1" customWidth="1"/>
    <col min="15081" max="15082" width="14.75" style="1" customWidth="1"/>
    <col min="15083" max="15083" width="11.75" style="1" customWidth="1"/>
    <col min="15084" max="15084" width="13.25" style="1" customWidth="1"/>
    <col min="15085" max="15086" width="12.5" style="1" customWidth="1"/>
    <col min="15087" max="15087" width="20.25" style="1" customWidth="1"/>
    <col min="15088" max="15088" width="11.75" style="1" bestFit="1" customWidth="1"/>
    <col min="15089" max="15328" width="11" style="1"/>
    <col min="15329" max="15329" width="42.25" style="1" bestFit="1" customWidth="1"/>
    <col min="15330" max="15330" width="14.5" style="1" customWidth="1"/>
    <col min="15331" max="15332" width="11.25" style="1" customWidth="1"/>
    <col min="15333" max="15335" width="12.25" style="1" customWidth="1"/>
    <col min="15336" max="15336" width="13.75" style="1" customWidth="1"/>
    <col min="15337" max="15338" width="14.75" style="1" customWidth="1"/>
    <col min="15339" max="15339" width="11.75" style="1" customWidth="1"/>
    <col min="15340" max="15340" width="13.25" style="1" customWidth="1"/>
    <col min="15341" max="15342" width="12.5" style="1" customWidth="1"/>
    <col min="15343" max="15343" width="20.25" style="1" customWidth="1"/>
    <col min="15344" max="15344" width="11.75" style="1" bestFit="1" customWidth="1"/>
    <col min="15345" max="15584" width="11" style="1"/>
    <col min="15585" max="15585" width="42.25" style="1" bestFit="1" customWidth="1"/>
    <col min="15586" max="15586" width="14.5" style="1" customWidth="1"/>
    <col min="15587" max="15588" width="11.25" style="1" customWidth="1"/>
    <col min="15589" max="15591" width="12.25" style="1" customWidth="1"/>
    <col min="15592" max="15592" width="13.75" style="1" customWidth="1"/>
    <col min="15593" max="15594" width="14.75" style="1" customWidth="1"/>
    <col min="15595" max="15595" width="11.75" style="1" customWidth="1"/>
    <col min="15596" max="15596" width="13.25" style="1" customWidth="1"/>
    <col min="15597" max="15598" width="12.5" style="1" customWidth="1"/>
    <col min="15599" max="15599" width="20.25" style="1" customWidth="1"/>
    <col min="15600" max="15600" width="11.75" style="1" bestFit="1" customWidth="1"/>
    <col min="15601" max="15840" width="11" style="1"/>
    <col min="15841" max="15841" width="42.25" style="1" bestFit="1" customWidth="1"/>
    <col min="15842" max="15842" width="14.5" style="1" customWidth="1"/>
    <col min="15843" max="15844" width="11.25" style="1" customWidth="1"/>
    <col min="15845" max="15847" width="12.25" style="1" customWidth="1"/>
    <col min="15848" max="15848" width="13.75" style="1" customWidth="1"/>
    <col min="15849" max="15850" width="14.75" style="1" customWidth="1"/>
    <col min="15851" max="15851" width="11.75" style="1" customWidth="1"/>
    <col min="15852" max="15852" width="13.25" style="1" customWidth="1"/>
    <col min="15853" max="15854" width="12.5" style="1" customWidth="1"/>
    <col min="15855" max="15855" width="20.25" style="1" customWidth="1"/>
    <col min="15856" max="15856" width="11.75" style="1" bestFit="1" customWidth="1"/>
    <col min="15857" max="16096" width="11" style="1"/>
    <col min="16097" max="16097" width="42.25" style="1" bestFit="1" customWidth="1"/>
    <col min="16098" max="16098" width="14.5" style="1" customWidth="1"/>
    <col min="16099" max="16100" width="11.25" style="1" customWidth="1"/>
    <col min="16101" max="16103" width="12.25" style="1" customWidth="1"/>
    <col min="16104" max="16104" width="13.75" style="1" customWidth="1"/>
    <col min="16105" max="16106" width="14.75" style="1" customWidth="1"/>
    <col min="16107" max="16107" width="11.75" style="1" customWidth="1"/>
    <col min="16108" max="16108" width="13.25" style="1" customWidth="1"/>
    <col min="16109" max="16110" width="12.5" style="1" customWidth="1"/>
    <col min="16111" max="16111" width="20.25" style="1" customWidth="1"/>
    <col min="16112" max="16112" width="11.75" style="1" bestFit="1" customWidth="1"/>
    <col min="16113" max="16384" width="11" style="1"/>
  </cols>
  <sheetData>
    <row r="2" spans="1:9" ht="30" customHeight="1" x14ac:dyDescent="0.3">
      <c r="B2" s="295" t="s">
        <v>184</v>
      </c>
      <c r="C2" s="295"/>
      <c r="D2" s="295"/>
      <c r="E2" s="295"/>
      <c r="F2" s="295"/>
    </row>
    <row r="3" spans="1:9" ht="18" customHeight="1" x14ac:dyDescent="0.3">
      <c r="A3" s="12"/>
      <c r="B3" s="14"/>
      <c r="C3" s="14"/>
      <c r="D3" s="14"/>
      <c r="E3" s="14"/>
      <c r="F3" s="14"/>
    </row>
    <row r="4" spans="1:9" ht="23.25" customHeight="1" x14ac:dyDescent="0.3">
      <c r="B4" s="296" t="s">
        <v>18</v>
      </c>
      <c r="C4" s="296"/>
      <c r="D4" s="296"/>
      <c r="E4" s="296"/>
      <c r="F4" s="296"/>
    </row>
    <row r="5" spans="1:9" ht="6" customHeight="1" x14ac:dyDescent="0.3">
      <c r="B5" s="16"/>
      <c r="C5" s="16"/>
      <c r="D5" s="16"/>
      <c r="E5" s="16"/>
      <c r="F5" s="16"/>
    </row>
    <row r="6" spans="1:9" ht="18" x14ac:dyDescent="0.3">
      <c r="B6" s="297" t="s">
        <v>2</v>
      </c>
      <c r="C6" s="297"/>
      <c r="D6" s="297"/>
      <c r="E6" s="297"/>
      <c r="F6" s="297"/>
      <c r="I6" s="62"/>
    </row>
    <row r="7" spans="1:9" ht="18" x14ac:dyDescent="0.3">
      <c r="B7" s="37"/>
      <c r="C7" s="37"/>
      <c r="D7" s="37"/>
      <c r="E7" s="37"/>
      <c r="F7" s="37"/>
      <c r="I7" s="63"/>
    </row>
    <row r="8" spans="1:9" x14ac:dyDescent="0.3">
      <c r="B8" s="47" t="s">
        <v>181</v>
      </c>
      <c r="C8" s="4"/>
      <c r="D8" s="298"/>
      <c r="E8" s="298"/>
      <c r="F8" s="298"/>
    </row>
    <row r="9" spans="1:9" s="6" customFormat="1" ht="33.75" customHeight="1" x14ac:dyDescent="0.25">
      <c r="B9" s="299" t="s">
        <v>8</v>
      </c>
      <c r="C9" s="300"/>
      <c r="D9" s="220" t="s">
        <v>1</v>
      </c>
      <c r="E9" s="220" t="s">
        <v>176</v>
      </c>
      <c r="F9" s="221" t="s">
        <v>12</v>
      </c>
    </row>
    <row r="10" spans="1:9" s="2" customFormat="1" ht="18.75" customHeight="1" x14ac:dyDescent="0.25">
      <c r="B10" s="285" t="s">
        <v>11</v>
      </c>
      <c r="C10" s="286"/>
      <c r="D10" s="83">
        <v>48117450422</v>
      </c>
      <c r="E10" s="22">
        <f>ROUND((+D10*4%),0)</f>
        <v>1924698017</v>
      </c>
      <c r="F10" s="22">
        <f>+D10+E10</f>
        <v>50042148439</v>
      </c>
      <c r="I10" s="42"/>
    </row>
    <row r="11" spans="1:9" s="2" customFormat="1" ht="18.75" customHeight="1" x14ac:dyDescent="0.25">
      <c r="B11" s="288" t="s">
        <v>327</v>
      </c>
      <c r="C11" s="289"/>
      <c r="D11" s="57">
        <v>321000000</v>
      </c>
      <c r="E11" s="57"/>
      <c r="F11" s="57">
        <f>+D11</f>
        <v>321000000</v>
      </c>
      <c r="I11" s="42"/>
    </row>
    <row r="12" spans="1:9" s="2" customFormat="1" ht="18.75" customHeight="1" x14ac:dyDescent="0.25">
      <c r="B12" s="288" t="s">
        <v>328</v>
      </c>
      <c r="C12" s="289"/>
      <c r="D12" s="57">
        <v>143000000</v>
      </c>
      <c r="E12" s="57"/>
      <c r="F12" s="57">
        <f>+D12</f>
        <v>143000000</v>
      </c>
      <c r="I12" s="42" t="s">
        <v>180</v>
      </c>
    </row>
    <row r="13" spans="1:9" s="3" customFormat="1" ht="30.6" customHeight="1" x14ac:dyDescent="0.25">
      <c r="B13" s="285" t="s">
        <v>27</v>
      </c>
      <c r="C13" s="286"/>
      <c r="D13" s="217">
        <f>ROUND((D10+D11+D12)*(10%),)</f>
        <v>4858145042</v>
      </c>
      <c r="E13" s="22"/>
      <c r="F13" s="22">
        <f>+D13+E13</f>
        <v>4858145042</v>
      </c>
      <c r="I13" s="3" t="s">
        <v>180</v>
      </c>
    </row>
    <row r="14" spans="1:9" s="2" customFormat="1" ht="19.149999999999999" customHeight="1" x14ac:dyDescent="0.25">
      <c r="B14" s="285" t="s">
        <v>28</v>
      </c>
      <c r="C14" s="286"/>
      <c r="D14" s="217">
        <v>4858145042</v>
      </c>
      <c r="E14" s="22"/>
      <c r="F14" s="22">
        <f>+D14+E14</f>
        <v>4858145042</v>
      </c>
    </row>
    <row r="15" spans="1:9" s="2" customFormat="1" ht="33" customHeight="1" x14ac:dyDescent="0.25">
      <c r="B15" s="285" t="s">
        <v>74</v>
      </c>
      <c r="C15" s="286"/>
      <c r="D15" s="83">
        <v>1664936899</v>
      </c>
      <c r="E15" s="22">
        <f>ROUND((+D15*4%),0)</f>
        <v>66597476</v>
      </c>
      <c r="F15" s="22">
        <f t="shared" ref="F15:F18" si="0">+D15+E15</f>
        <v>1731534375</v>
      </c>
    </row>
    <row r="16" spans="1:9" s="2" customFormat="1" ht="29.45" customHeight="1" x14ac:dyDescent="0.25">
      <c r="B16" s="285" t="s">
        <v>75</v>
      </c>
      <c r="C16" s="286"/>
      <c r="D16" s="83">
        <v>5370249185</v>
      </c>
      <c r="E16" s="22">
        <f>ROUND((+D16*4%),0)</f>
        <v>214809967</v>
      </c>
      <c r="F16" s="22">
        <f t="shared" si="0"/>
        <v>5585059152</v>
      </c>
      <c r="I16" s="76"/>
    </row>
    <row r="17" spans="2:9" s="2" customFormat="1" ht="29.45" customHeight="1" x14ac:dyDescent="0.25">
      <c r="B17" s="288" t="s">
        <v>69</v>
      </c>
      <c r="C17" s="289"/>
      <c r="D17" s="222">
        <v>33342930411</v>
      </c>
      <c r="E17" s="57"/>
      <c r="F17" s="57">
        <f>+D17</f>
        <v>33342930411</v>
      </c>
      <c r="I17" s="76"/>
    </row>
    <row r="18" spans="2:9" s="3" customFormat="1" ht="20.45" customHeight="1" x14ac:dyDescent="0.25">
      <c r="B18" s="285" t="s">
        <v>45</v>
      </c>
      <c r="C18" s="286"/>
      <c r="D18" s="57">
        <v>80345345607</v>
      </c>
      <c r="E18" s="22">
        <f>ROUND((+D18*4%),0)</f>
        <v>3213813824</v>
      </c>
      <c r="F18" s="57">
        <f t="shared" si="0"/>
        <v>83559159431</v>
      </c>
    </row>
    <row r="19" spans="2:9" x14ac:dyDescent="0.3">
      <c r="B19" s="283" t="s">
        <v>326</v>
      </c>
      <c r="C19" s="284"/>
      <c r="D19" s="23">
        <f>SUM(D10:D18)</f>
        <v>179021202608</v>
      </c>
      <c r="E19" s="23">
        <f>SUM(E10:E18)</f>
        <v>5419919284</v>
      </c>
      <c r="F19" s="23">
        <f>SUM(F10:F18)</f>
        <v>184441121892</v>
      </c>
    </row>
    <row r="21" spans="2:9" x14ac:dyDescent="0.3">
      <c r="B21" s="287" t="s">
        <v>44</v>
      </c>
      <c r="C21" s="287"/>
      <c r="D21" s="287"/>
      <c r="E21" s="287"/>
      <c r="F21" s="287"/>
    </row>
    <row r="22" spans="2:9" x14ac:dyDescent="0.3">
      <c r="B22" s="290" t="s">
        <v>79</v>
      </c>
      <c r="C22" s="290"/>
      <c r="D22" s="218">
        <v>106251160580</v>
      </c>
      <c r="E22" s="77"/>
      <c r="F22" s="219">
        <f>D22</f>
        <v>106251160580</v>
      </c>
    </row>
    <row r="23" spans="2:9" x14ac:dyDescent="0.3">
      <c r="B23" s="290" t="s">
        <v>76</v>
      </c>
      <c r="C23" s="290"/>
      <c r="D23" s="218">
        <v>20000000</v>
      </c>
      <c r="E23" s="77"/>
      <c r="F23" s="219">
        <f>D23</f>
        <v>20000000</v>
      </c>
    </row>
    <row r="24" spans="2:9" x14ac:dyDescent="0.3">
      <c r="B24" s="290" t="s">
        <v>73</v>
      </c>
      <c r="C24" s="290"/>
      <c r="D24" s="218">
        <v>25000000</v>
      </c>
      <c r="E24" s="77"/>
      <c r="F24" s="219">
        <f>D24</f>
        <v>25000000</v>
      </c>
    </row>
    <row r="25" spans="2:9" x14ac:dyDescent="0.3">
      <c r="B25" s="283" t="s">
        <v>77</v>
      </c>
      <c r="C25" s="284"/>
      <c r="D25" s="23">
        <f>SUM(D22:D24)</f>
        <v>106296160580</v>
      </c>
      <c r="E25" s="23">
        <f>SUM(E22:E24)</f>
        <v>0</v>
      </c>
      <c r="F25" s="23">
        <f>SUM(F22:F24)</f>
        <v>106296160580</v>
      </c>
    </row>
    <row r="27" spans="2:9" x14ac:dyDescent="0.3">
      <c r="B27" s="283" t="s">
        <v>325</v>
      </c>
      <c r="C27" s="284"/>
      <c r="D27" s="23">
        <f>D19+D25</f>
        <v>285317363188</v>
      </c>
      <c r="E27" s="23">
        <f>E19+E25</f>
        <v>5419919284</v>
      </c>
      <c r="F27" s="23">
        <f>F19+F25</f>
        <v>290737282472</v>
      </c>
    </row>
    <row r="31" spans="2:9" ht="22.15" customHeight="1" x14ac:dyDescent="0.3">
      <c r="B31" s="293" t="s">
        <v>78</v>
      </c>
      <c r="C31" s="293"/>
      <c r="D31" s="293"/>
      <c r="E31" s="293"/>
      <c r="F31" s="293"/>
    </row>
    <row r="32" spans="2:9" ht="30.6" customHeight="1" x14ac:dyDescent="0.3">
      <c r="B32" s="293" t="s">
        <v>41</v>
      </c>
      <c r="C32" s="293"/>
      <c r="D32" s="293"/>
      <c r="E32" s="293"/>
      <c r="F32" s="293"/>
    </row>
    <row r="33" spans="2:10" x14ac:dyDescent="0.3">
      <c r="B33" s="293" t="s">
        <v>42</v>
      </c>
      <c r="C33" s="293"/>
      <c r="D33" s="293"/>
      <c r="E33" s="293"/>
      <c r="F33" s="293"/>
    </row>
    <row r="36" spans="2:10" x14ac:dyDescent="0.3">
      <c r="B36" s="291" t="s">
        <v>68</v>
      </c>
      <c r="C36" s="291"/>
      <c r="D36" s="291"/>
      <c r="E36" s="72">
        <v>3847917015.5985441</v>
      </c>
    </row>
    <row r="37" spans="2:10" x14ac:dyDescent="0.3">
      <c r="B37" s="291" t="s">
        <v>70</v>
      </c>
      <c r="C37" s="291"/>
      <c r="D37" s="291"/>
      <c r="E37" s="72">
        <v>822492262.08418894</v>
      </c>
      <c r="F37" s="78"/>
    </row>
    <row r="38" spans="2:10" x14ac:dyDescent="0.3">
      <c r="B38" s="291" t="s">
        <v>71</v>
      </c>
      <c r="C38" s="291"/>
      <c r="D38" s="291"/>
      <c r="E38" s="72">
        <v>120247406.7374545</v>
      </c>
      <c r="F38" s="78"/>
    </row>
    <row r="39" spans="2:10" x14ac:dyDescent="0.3">
      <c r="B39" s="291" t="s">
        <v>72</v>
      </c>
      <c r="C39" s="291"/>
      <c r="D39" s="291"/>
      <c r="E39" s="72">
        <v>43326793736.704231</v>
      </c>
      <c r="F39" s="78"/>
    </row>
    <row r="40" spans="2:10" ht="13.9" customHeight="1" x14ac:dyDescent="0.3">
      <c r="B40" s="288" t="s">
        <v>327</v>
      </c>
      <c r="C40" s="294"/>
      <c r="D40" s="289"/>
      <c r="E40" s="57">
        <v>321000000</v>
      </c>
      <c r="F40" s="78"/>
    </row>
    <row r="41" spans="2:10" ht="13.9" customHeight="1" x14ac:dyDescent="0.3">
      <c r="B41" s="288" t="s">
        <v>328</v>
      </c>
      <c r="C41" s="294"/>
      <c r="D41" s="289"/>
      <c r="E41" s="57">
        <v>143000000</v>
      </c>
      <c r="F41" s="78"/>
    </row>
    <row r="42" spans="2:10" x14ac:dyDescent="0.3">
      <c r="B42" s="292" t="s">
        <v>24</v>
      </c>
      <c r="C42" s="292"/>
      <c r="D42" s="292"/>
      <c r="E42" s="73">
        <f>SUM(E36:E41)</f>
        <v>48581450421.12442</v>
      </c>
      <c r="F42" s="63"/>
      <c r="I42" s="63"/>
      <c r="J42" s="63"/>
    </row>
    <row r="43" spans="2:10" ht="30.75" customHeight="1" x14ac:dyDescent="0.3">
      <c r="E43" s="58"/>
      <c r="F43" s="58"/>
      <c r="G43" s="39"/>
      <c r="H43" s="39"/>
    </row>
    <row r="44" spans="2:10" x14ac:dyDescent="0.3">
      <c r="B44" s="1" t="s">
        <v>180</v>
      </c>
    </row>
  </sheetData>
  <mergeCells count="31">
    <mergeCell ref="B2:F2"/>
    <mergeCell ref="B4:F4"/>
    <mergeCell ref="B6:F6"/>
    <mergeCell ref="B10:C10"/>
    <mergeCell ref="B16:C16"/>
    <mergeCell ref="D8:F8"/>
    <mergeCell ref="B9:C9"/>
    <mergeCell ref="B13:C13"/>
    <mergeCell ref="B11:C11"/>
    <mergeCell ref="B12:C12"/>
    <mergeCell ref="B42:D42"/>
    <mergeCell ref="B27:C27"/>
    <mergeCell ref="B31:F31"/>
    <mergeCell ref="B32:F32"/>
    <mergeCell ref="B33:F33"/>
    <mergeCell ref="B37:D37"/>
    <mergeCell ref="B36:D36"/>
    <mergeCell ref="B40:D40"/>
    <mergeCell ref="B41:D41"/>
    <mergeCell ref="B23:C23"/>
    <mergeCell ref="B24:C24"/>
    <mergeCell ref="B25:C25"/>
    <mergeCell ref="B39:D39"/>
    <mergeCell ref="B22:C22"/>
    <mergeCell ref="B38:D38"/>
    <mergeCell ref="B19:C19"/>
    <mergeCell ref="B14:C14"/>
    <mergeCell ref="B21:F21"/>
    <mergeCell ref="B15:C15"/>
    <mergeCell ref="B18:C18"/>
    <mergeCell ref="B17:C17"/>
  </mergeCells>
  <printOptions horizontalCentered="1" verticalCentered="1"/>
  <pageMargins left="0.25" right="0.25" top="0.75" bottom="0.75" header="0.3" footer="0.3"/>
  <pageSetup scale="60" orientation="landscape" r:id="rId1"/>
  <headerFooter>
    <oddFooter>&amp;L&amp;Z&amp;F</oddFooter>
  </headerFooter>
  <ignoredErrors>
    <ignoredError sqref="F1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69480-5BA6-4EE9-AAE8-ACF0C7E81331}">
  <sheetPr>
    <tabColor theme="7"/>
    <pageSetUpPr fitToPage="1"/>
  </sheetPr>
  <dimension ref="A1:J16"/>
  <sheetViews>
    <sheetView showGridLines="0" view="pageBreakPreview" zoomScale="60" zoomScaleNormal="100" workbookViewId="0">
      <selection activeCell="D21" sqref="D21"/>
    </sheetView>
  </sheetViews>
  <sheetFormatPr baseColWidth="10" defaultColWidth="10.25" defaultRowHeight="16.5" x14ac:dyDescent="0.3"/>
  <cols>
    <col min="1" max="1" width="10.25" style="127"/>
    <col min="2" max="2" width="3.5" style="127" bestFit="1" customWidth="1"/>
    <col min="3" max="3" width="13" style="127" bestFit="1" customWidth="1"/>
    <col min="4" max="4" width="8.125" style="127" bestFit="1" customWidth="1"/>
    <col min="5" max="5" width="12.75" style="127" bestFit="1" customWidth="1"/>
    <col min="6" max="6" width="7.625" style="127" bestFit="1" customWidth="1"/>
    <col min="7" max="7" width="40" style="127" bestFit="1" customWidth="1"/>
    <col min="8" max="8" width="14.125" style="127" bestFit="1" customWidth="1"/>
    <col min="9" max="9" width="25.75" style="127" customWidth="1"/>
    <col min="10" max="16384" width="10.25" style="127"/>
  </cols>
  <sheetData>
    <row r="1" spans="1:10" ht="94.15" customHeight="1" x14ac:dyDescent="0.3">
      <c r="B1" s="303" t="s">
        <v>184</v>
      </c>
      <c r="C1" s="303"/>
      <c r="D1" s="303"/>
      <c r="E1" s="303"/>
      <c r="F1" s="303"/>
      <c r="G1" s="303"/>
      <c r="H1" s="303"/>
      <c r="I1" s="303"/>
    </row>
    <row r="2" spans="1:10" ht="18" x14ac:dyDescent="0.3">
      <c r="A2" s="128"/>
      <c r="B2" s="301" t="s">
        <v>110</v>
      </c>
      <c r="C2" s="301"/>
      <c r="D2" s="301"/>
      <c r="E2" s="301"/>
      <c r="F2" s="301"/>
      <c r="G2" s="301"/>
      <c r="H2" s="301"/>
      <c r="I2" s="301"/>
      <c r="J2" s="129"/>
    </row>
    <row r="3" spans="1:10" ht="49.5" x14ac:dyDescent="0.3">
      <c r="A3" s="128"/>
      <c r="B3" s="130" t="s">
        <v>111</v>
      </c>
      <c r="C3" s="131" t="s">
        <v>81</v>
      </c>
      <c r="D3" s="131" t="s">
        <v>88</v>
      </c>
      <c r="E3" s="131" t="s">
        <v>112</v>
      </c>
      <c r="F3" s="131" t="s">
        <v>113</v>
      </c>
      <c r="G3" s="131" t="s">
        <v>85</v>
      </c>
      <c r="H3" s="131" t="s">
        <v>114</v>
      </c>
      <c r="I3" s="131" t="s">
        <v>115</v>
      </c>
      <c r="J3" s="129"/>
    </row>
    <row r="4" spans="1:10" s="139" customFormat="1" ht="18.600000000000001" customHeight="1" x14ac:dyDescent="0.25">
      <c r="A4" s="132"/>
      <c r="B4" s="133">
        <v>1</v>
      </c>
      <c r="C4" s="134">
        <v>6479254</v>
      </c>
      <c r="D4" s="135">
        <v>2017</v>
      </c>
      <c r="E4" s="134" t="s">
        <v>116</v>
      </c>
      <c r="F4" s="134" t="s">
        <v>117</v>
      </c>
      <c r="G4" s="136" t="s">
        <v>118</v>
      </c>
      <c r="H4" s="135" t="s">
        <v>119</v>
      </c>
      <c r="I4" s="137">
        <v>246776554</v>
      </c>
      <c r="J4" s="138"/>
    </row>
    <row r="5" spans="1:10" s="139" customFormat="1" ht="18.600000000000001" customHeight="1" x14ac:dyDescent="0.25">
      <c r="A5" s="132"/>
      <c r="B5" s="133">
        <v>2</v>
      </c>
      <c r="C5" s="134">
        <v>6479255</v>
      </c>
      <c r="D5" s="135">
        <v>2017</v>
      </c>
      <c r="E5" s="134" t="s">
        <v>116</v>
      </c>
      <c r="F5" s="134" t="s">
        <v>117</v>
      </c>
      <c r="G5" s="136" t="s">
        <v>118</v>
      </c>
      <c r="H5" s="135" t="s">
        <v>119</v>
      </c>
      <c r="I5" s="137">
        <v>246776552</v>
      </c>
      <c r="J5" s="138"/>
    </row>
    <row r="6" spans="1:10" s="139" customFormat="1" ht="18.600000000000001" customHeight="1" x14ac:dyDescent="0.25">
      <c r="A6" s="132"/>
      <c r="B6" s="133">
        <v>3</v>
      </c>
      <c r="C6" s="134">
        <v>6479257</v>
      </c>
      <c r="D6" s="135">
        <v>2017</v>
      </c>
      <c r="E6" s="134" t="s">
        <v>116</v>
      </c>
      <c r="F6" s="134" t="s">
        <v>117</v>
      </c>
      <c r="G6" s="136" t="s">
        <v>120</v>
      </c>
      <c r="H6" s="135" t="s">
        <v>119</v>
      </c>
      <c r="I6" s="137">
        <v>113502200</v>
      </c>
      <c r="J6" s="138"/>
    </row>
    <row r="7" spans="1:10" s="139" customFormat="1" ht="18.600000000000001" customHeight="1" x14ac:dyDescent="0.25">
      <c r="A7" s="132"/>
      <c r="B7" s="133">
        <v>4</v>
      </c>
      <c r="C7" s="134" t="s">
        <v>121</v>
      </c>
      <c r="D7" s="135">
        <v>2017</v>
      </c>
      <c r="E7" s="134" t="s">
        <v>116</v>
      </c>
      <c r="F7" s="134" t="s">
        <v>117</v>
      </c>
      <c r="G7" s="136" t="s">
        <v>120</v>
      </c>
      <c r="H7" s="135" t="s">
        <v>119</v>
      </c>
      <c r="I7" s="137">
        <v>138270872</v>
      </c>
      <c r="J7" s="138"/>
    </row>
    <row r="8" spans="1:10" s="139" customFormat="1" ht="18.600000000000001" customHeight="1" x14ac:dyDescent="0.25">
      <c r="A8" s="132"/>
      <c r="B8" s="133">
        <v>5</v>
      </c>
      <c r="C8" s="134" t="s">
        <v>122</v>
      </c>
      <c r="D8" s="135">
        <v>2017</v>
      </c>
      <c r="E8" s="134" t="s">
        <v>116</v>
      </c>
      <c r="F8" s="134" t="s">
        <v>117</v>
      </c>
      <c r="G8" s="136" t="s">
        <v>120</v>
      </c>
      <c r="H8" s="135" t="s">
        <v>119</v>
      </c>
      <c r="I8" s="137">
        <v>138270872</v>
      </c>
      <c r="J8" s="138"/>
    </row>
    <row r="9" spans="1:10" s="139" customFormat="1" ht="18.600000000000001" customHeight="1" x14ac:dyDescent="0.25">
      <c r="A9" s="132"/>
      <c r="B9" s="133">
        <v>6</v>
      </c>
      <c r="C9" s="134" t="s">
        <v>123</v>
      </c>
      <c r="D9" s="135">
        <v>1991</v>
      </c>
      <c r="E9" s="134" t="s">
        <v>124</v>
      </c>
      <c r="F9" s="134" t="s">
        <v>125</v>
      </c>
      <c r="G9" s="136" t="s">
        <v>126</v>
      </c>
      <c r="H9" s="135" t="s">
        <v>119</v>
      </c>
      <c r="I9" s="137">
        <v>15917440</v>
      </c>
      <c r="J9" s="138"/>
    </row>
    <row r="10" spans="1:10" s="139" customFormat="1" ht="18.600000000000001" customHeight="1" x14ac:dyDescent="0.25">
      <c r="A10" s="132"/>
      <c r="B10" s="133">
        <v>7</v>
      </c>
      <c r="C10" s="134" t="s">
        <v>127</v>
      </c>
      <c r="D10" s="135">
        <v>1991</v>
      </c>
      <c r="E10" s="134" t="s">
        <v>124</v>
      </c>
      <c r="F10" s="134" t="s">
        <v>125</v>
      </c>
      <c r="G10" s="136" t="s">
        <v>126</v>
      </c>
      <c r="H10" s="135" t="s">
        <v>119</v>
      </c>
      <c r="I10" s="137">
        <v>15917440</v>
      </c>
      <c r="J10" s="138"/>
    </row>
    <row r="11" spans="1:10" s="139" customFormat="1" ht="18.600000000000001" customHeight="1" x14ac:dyDescent="0.25">
      <c r="A11" s="132"/>
      <c r="B11" s="133">
        <v>8</v>
      </c>
      <c r="C11" s="134" t="s">
        <v>128</v>
      </c>
      <c r="D11" s="135">
        <v>1993</v>
      </c>
      <c r="E11" s="134" t="s">
        <v>124</v>
      </c>
      <c r="F11" s="134" t="s">
        <v>125</v>
      </c>
      <c r="G11" s="136" t="s">
        <v>126</v>
      </c>
      <c r="H11" s="135" t="s">
        <v>119</v>
      </c>
      <c r="I11" s="137">
        <v>15917440</v>
      </c>
      <c r="J11" s="138"/>
    </row>
    <row r="12" spans="1:10" s="139" customFormat="1" ht="18.600000000000001" customHeight="1" x14ac:dyDescent="0.25">
      <c r="A12" s="132"/>
      <c r="B12" s="133">
        <v>9</v>
      </c>
      <c r="C12" s="134" t="s">
        <v>129</v>
      </c>
      <c r="D12" s="135">
        <v>1994</v>
      </c>
      <c r="E12" s="134" t="s">
        <v>124</v>
      </c>
      <c r="F12" s="134" t="s">
        <v>117</v>
      </c>
      <c r="G12" s="136" t="s">
        <v>130</v>
      </c>
      <c r="H12" s="135" t="s">
        <v>119</v>
      </c>
      <c r="I12" s="137">
        <v>15917440</v>
      </c>
      <c r="J12" s="138"/>
    </row>
    <row r="13" spans="1:10" s="139" customFormat="1" ht="18.600000000000001" customHeight="1" x14ac:dyDescent="0.25">
      <c r="A13" s="132"/>
      <c r="B13" s="133">
        <v>10</v>
      </c>
      <c r="C13" s="134" t="s">
        <v>131</v>
      </c>
      <c r="D13" s="135">
        <v>1993</v>
      </c>
      <c r="E13" s="134" t="s">
        <v>124</v>
      </c>
      <c r="F13" s="134" t="s">
        <v>125</v>
      </c>
      <c r="G13" s="136" t="s">
        <v>126</v>
      </c>
      <c r="H13" s="135" t="s">
        <v>119</v>
      </c>
      <c r="I13" s="137">
        <v>30660420</v>
      </c>
      <c r="J13" s="138"/>
    </row>
    <row r="14" spans="1:10" s="139" customFormat="1" ht="18.600000000000001" customHeight="1" x14ac:dyDescent="0.25">
      <c r="A14" s="132"/>
      <c r="B14" s="140">
        <v>11</v>
      </c>
      <c r="C14" s="141" t="s">
        <v>132</v>
      </c>
      <c r="D14" s="142">
        <v>1997</v>
      </c>
      <c r="E14" s="141" t="s">
        <v>124</v>
      </c>
      <c r="F14" s="141" t="s">
        <v>125</v>
      </c>
      <c r="G14" s="143" t="s">
        <v>133</v>
      </c>
      <c r="H14" s="142" t="s">
        <v>134</v>
      </c>
      <c r="I14" s="144">
        <v>94222720</v>
      </c>
      <c r="J14" s="138"/>
    </row>
    <row r="15" spans="1:10" s="139" customFormat="1" ht="18.600000000000001" customHeight="1" x14ac:dyDescent="0.25">
      <c r="A15" s="132"/>
      <c r="B15" s="133">
        <v>12</v>
      </c>
      <c r="C15" s="134" t="s">
        <v>135</v>
      </c>
      <c r="D15" s="135">
        <v>2022</v>
      </c>
      <c r="E15" s="134" t="s">
        <v>136</v>
      </c>
      <c r="F15" s="134" t="s">
        <v>125</v>
      </c>
      <c r="G15" s="136" t="s">
        <v>133</v>
      </c>
      <c r="H15" s="135" t="s">
        <v>119</v>
      </c>
      <c r="I15" s="137">
        <v>158842750</v>
      </c>
      <c r="J15" s="138"/>
    </row>
    <row r="16" spans="1:10" ht="18.600000000000001" customHeight="1" x14ac:dyDescent="0.3">
      <c r="B16" s="302" t="s">
        <v>24</v>
      </c>
      <c r="C16" s="302"/>
      <c r="D16" s="302"/>
      <c r="E16" s="302"/>
      <c r="F16" s="302"/>
      <c r="G16" s="302"/>
      <c r="H16" s="302"/>
      <c r="I16" s="145">
        <f>SUM(I4:I15)</f>
        <v>1230992700</v>
      </c>
    </row>
  </sheetData>
  <mergeCells count="3">
    <mergeCell ref="B2:I2"/>
    <mergeCell ref="B16:H16"/>
    <mergeCell ref="B1:I1"/>
  </mergeCells>
  <pageMargins left="0.7" right="0.7" top="0.75" bottom="0.75" header="0.3" footer="0.3"/>
  <pageSetup scale="7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47413-BF42-4DC3-873F-C78AA10E4BAD}">
  <sheetPr>
    <tabColor theme="8" tint="0.79998168889431442"/>
    <pageSetUpPr fitToPage="1"/>
  </sheetPr>
  <dimension ref="B1:L8"/>
  <sheetViews>
    <sheetView showGridLines="0" view="pageBreakPreview" zoomScale="60" zoomScaleNormal="100" workbookViewId="0">
      <selection activeCell="G9" sqref="G9"/>
    </sheetView>
  </sheetViews>
  <sheetFormatPr baseColWidth="10" defaultRowHeight="15.75" x14ac:dyDescent="0.25"/>
  <cols>
    <col min="2" max="2" width="2.375" bestFit="1" customWidth="1"/>
    <col min="3" max="3" width="7.25" bestFit="1" customWidth="1"/>
    <col min="4" max="4" width="11.25" bestFit="1" customWidth="1"/>
    <col min="5" max="5" width="17.875" bestFit="1" customWidth="1"/>
    <col min="6" max="6" width="9" bestFit="1" customWidth="1"/>
    <col min="7" max="7" width="20.125" customWidth="1"/>
    <col min="8" max="8" width="41.75" bestFit="1" customWidth="1"/>
    <col min="9" max="9" width="10.75" bestFit="1" customWidth="1"/>
    <col min="10" max="10" width="8.25" bestFit="1" customWidth="1"/>
    <col min="11" max="11" width="11.25" customWidth="1"/>
    <col min="12" max="12" width="18.125" customWidth="1"/>
  </cols>
  <sheetData>
    <row r="1" spans="2:12" ht="93.6" customHeight="1" thickBot="1" x14ac:dyDescent="0.3">
      <c r="B1" s="306" t="s">
        <v>184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2:12" ht="18" x14ac:dyDescent="0.25">
      <c r="B2" s="307" t="s">
        <v>183</v>
      </c>
      <c r="C2" s="308"/>
      <c r="D2" s="308"/>
      <c r="E2" s="308"/>
      <c r="F2" s="308"/>
      <c r="G2" s="308"/>
      <c r="H2" s="308"/>
      <c r="I2" s="308"/>
      <c r="J2" s="308"/>
      <c r="K2" s="308"/>
      <c r="L2" s="309"/>
    </row>
    <row r="3" spans="2:12" ht="31.5" x14ac:dyDescent="0.25">
      <c r="B3" s="310" t="s">
        <v>80</v>
      </c>
      <c r="C3" s="311" t="s">
        <v>81</v>
      </c>
      <c r="D3" s="311" t="s">
        <v>82</v>
      </c>
      <c r="E3" s="312" t="s">
        <v>83</v>
      </c>
      <c r="F3" s="312" t="s">
        <v>84</v>
      </c>
      <c r="G3" s="312" t="s">
        <v>85</v>
      </c>
      <c r="H3" s="311" t="s">
        <v>86</v>
      </c>
      <c r="I3" s="311" t="s">
        <v>87</v>
      </c>
      <c r="J3" s="311" t="s">
        <v>88</v>
      </c>
      <c r="K3" s="311" t="s">
        <v>89</v>
      </c>
      <c r="L3" s="112" t="s">
        <v>90</v>
      </c>
    </row>
    <row r="4" spans="2:12" x14ac:dyDescent="0.25">
      <c r="B4" s="310"/>
      <c r="C4" s="311"/>
      <c r="D4" s="311"/>
      <c r="E4" s="313"/>
      <c r="F4" s="313"/>
      <c r="G4" s="313"/>
      <c r="H4" s="311"/>
      <c r="I4" s="311"/>
      <c r="J4" s="311"/>
      <c r="K4" s="311"/>
      <c r="L4" s="113" t="s">
        <v>182</v>
      </c>
    </row>
    <row r="5" spans="2:12" x14ac:dyDescent="0.25">
      <c r="B5" s="116">
        <v>1</v>
      </c>
      <c r="C5" s="117" t="s">
        <v>91</v>
      </c>
      <c r="D5" s="117" t="s">
        <v>92</v>
      </c>
      <c r="E5" s="117" t="s">
        <v>93</v>
      </c>
      <c r="F5" s="117" t="s">
        <v>94</v>
      </c>
      <c r="G5" s="117" t="s">
        <v>95</v>
      </c>
      <c r="H5" s="118" t="s">
        <v>185</v>
      </c>
      <c r="I5" s="119">
        <v>2500</v>
      </c>
      <c r="J5" s="120">
        <v>2014</v>
      </c>
      <c r="K5" s="121" t="s">
        <v>96</v>
      </c>
      <c r="L5" s="114">
        <v>85300000</v>
      </c>
    </row>
    <row r="6" spans="2:12" x14ac:dyDescent="0.25">
      <c r="B6" s="116">
        <v>2</v>
      </c>
      <c r="C6" s="117" t="s">
        <v>97</v>
      </c>
      <c r="D6" s="117" t="s">
        <v>98</v>
      </c>
      <c r="E6" s="117" t="s">
        <v>99</v>
      </c>
      <c r="F6" s="117" t="s">
        <v>94</v>
      </c>
      <c r="G6" s="117" t="s">
        <v>95</v>
      </c>
      <c r="H6" s="118" t="s">
        <v>100</v>
      </c>
      <c r="I6" s="119">
        <v>2400</v>
      </c>
      <c r="J6" s="120">
        <v>2017</v>
      </c>
      <c r="K6" s="121" t="s">
        <v>101</v>
      </c>
      <c r="L6" s="114">
        <v>149700000</v>
      </c>
    </row>
    <row r="7" spans="2:12" ht="24.75" customHeight="1" x14ac:dyDescent="0.25">
      <c r="B7" s="116">
        <v>3</v>
      </c>
      <c r="C7" s="122" t="s">
        <v>102</v>
      </c>
      <c r="D7" s="122" t="s">
        <v>103</v>
      </c>
      <c r="E7" s="122" t="s">
        <v>104</v>
      </c>
      <c r="F7" s="122" t="s">
        <v>94</v>
      </c>
      <c r="G7" s="122" t="s">
        <v>105</v>
      </c>
      <c r="H7" s="123" t="s">
        <v>106</v>
      </c>
      <c r="I7" s="124">
        <v>3000</v>
      </c>
      <c r="J7" s="125">
        <v>2017</v>
      </c>
      <c r="K7" s="126" t="s">
        <v>107</v>
      </c>
      <c r="L7" s="114">
        <v>210500000</v>
      </c>
    </row>
    <row r="8" spans="2:12" ht="27" customHeight="1" thickBot="1" x14ac:dyDescent="0.3">
      <c r="B8" s="304" t="s">
        <v>24</v>
      </c>
      <c r="C8" s="305"/>
      <c r="D8" s="305"/>
      <c r="E8" s="305"/>
      <c r="F8" s="305"/>
      <c r="G8" s="305"/>
      <c r="H8" s="305"/>
      <c r="I8" s="305"/>
      <c r="J8" s="305"/>
      <c r="K8" s="305"/>
      <c r="L8" s="115">
        <f>SUM(L5:L7)</f>
        <v>445500000</v>
      </c>
    </row>
  </sheetData>
  <mergeCells count="13">
    <mergeCell ref="B8:K8"/>
    <mergeCell ref="B1:L1"/>
    <mergeCell ref="B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scale="66" fitToHeight="0" orientation="landscape" r:id="rId1"/>
  <ignoredErrors>
    <ignoredError sqref="K5 K6:K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3CD3B-673F-48D3-A0ED-592A20E2449C}">
  <sheetPr>
    <tabColor theme="4" tint="-0.249977111117893"/>
    <pageSetUpPr fitToPage="1"/>
  </sheetPr>
  <dimension ref="A1:J49"/>
  <sheetViews>
    <sheetView showWhiteSpace="0" view="pageBreakPreview" topLeftCell="A31" zoomScale="60" zoomScaleNormal="100" workbookViewId="0">
      <selection activeCell="I61" sqref="I61"/>
    </sheetView>
  </sheetViews>
  <sheetFormatPr baseColWidth="10" defaultColWidth="9.75" defaultRowHeight="15.75" x14ac:dyDescent="0.25"/>
  <cols>
    <col min="1" max="1" width="6.25" style="150" customWidth="1"/>
    <col min="2" max="2" width="4" style="168" bestFit="1" customWidth="1"/>
    <col min="3" max="3" width="10.25" style="168" bestFit="1" customWidth="1"/>
    <col min="4" max="4" width="35.625" style="169" bestFit="1" customWidth="1"/>
    <col min="5" max="5" width="11.25" style="170" bestFit="1" customWidth="1"/>
    <col min="6" max="6" width="14.75" style="170" bestFit="1" customWidth="1"/>
    <col min="7" max="7" width="16.25" style="170" customWidth="1"/>
    <col min="8" max="8" width="17.125" style="170" customWidth="1"/>
    <col min="9" max="9" width="29.75" style="150" customWidth="1"/>
    <col min="10" max="16384" width="9.75" style="150"/>
  </cols>
  <sheetData>
    <row r="1" spans="1:10" ht="109.15" customHeight="1" x14ac:dyDescent="0.25">
      <c r="B1" s="317" t="s">
        <v>184</v>
      </c>
      <c r="C1" s="318"/>
      <c r="D1" s="318"/>
      <c r="E1" s="318"/>
      <c r="F1" s="318"/>
      <c r="G1" s="318"/>
      <c r="H1" s="318"/>
      <c r="I1" s="319"/>
    </row>
    <row r="2" spans="1:10" ht="18" x14ac:dyDescent="0.25">
      <c r="A2" s="164"/>
      <c r="B2" s="320" t="s">
        <v>228</v>
      </c>
      <c r="C2" s="321"/>
      <c r="D2" s="321"/>
      <c r="E2" s="321"/>
      <c r="F2" s="321"/>
      <c r="G2" s="321"/>
      <c r="H2" s="321"/>
      <c r="I2" s="322"/>
    </row>
    <row r="3" spans="1:10" ht="33" x14ac:dyDescent="0.25">
      <c r="A3" s="151"/>
      <c r="B3" s="131" t="s">
        <v>111</v>
      </c>
      <c r="C3" s="131" t="s">
        <v>187</v>
      </c>
      <c r="D3" s="156" t="s">
        <v>188</v>
      </c>
      <c r="E3" s="131" t="s">
        <v>189</v>
      </c>
      <c r="F3" s="131" t="s">
        <v>190</v>
      </c>
      <c r="G3" s="131" t="s">
        <v>229</v>
      </c>
      <c r="H3" s="323" t="s">
        <v>192</v>
      </c>
      <c r="I3" s="323"/>
      <c r="J3" s="152"/>
    </row>
    <row r="4" spans="1:10" ht="25.15" customHeight="1" x14ac:dyDescent="0.25">
      <c r="A4" s="151"/>
      <c r="B4" s="179">
        <v>1</v>
      </c>
      <c r="C4" s="180" t="s">
        <v>230</v>
      </c>
      <c r="D4" s="179" t="s">
        <v>231</v>
      </c>
      <c r="E4" s="181">
        <v>29645</v>
      </c>
      <c r="F4" s="181">
        <v>39511</v>
      </c>
      <c r="G4" s="182">
        <v>3737532</v>
      </c>
      <c r="H4" s="183" t="s">
        <v>232</v>
      </c>
      <c r="I4" s="184">
        <f>+G4*25</f>
        <v>93438300</v>
      </c>
      <c r="J4" s="152"/>
    </row>
    <row r="5" spans="1:10" ht="49.5" x14ac:dyDescent="0.25">
      <c r="A5" s="151"/>
      <c r="B5" s="179">
        <v>2</v>
      </c>
      <c r="C5" s="180" t="s">
        <v>233</v>
      </c>
      <c r="D5" s="179" t="s">
        <v>234</v>
      </c>
      <c r="E5" s="181">
        <v>31833</v>
      </c>
      <c r="F5" s="181">
        <v>39646</v>
      </c>
      <c r="G5" s="182">
        <v>2983976</v>
      </c>
      <c r="H5" s="183" t="s">
        <v>232</v>
      </c>
      <c r="I5" s="184">
        <f t="shared" ref="I5:I7" si="0">+G5*25</f>
        <v>74599400</v>
      </c>
      <c r="J5" s="152"/>
    </row>
    <row r="6" spans="1:10" ht="49.5" x14ac:dyDescent="0.25">
      <c r="A6" s="151"/>
      <c r="B6" s="179">
        <v>3</v>
      </c>
      <c r="C6" s="180" t="s">
        <v>235</v>
      </c>
      <c r="D6" s="179" t="s">
        <v>236</v>
      </c>
      <c r="E6" s="181">
        <v>32241</v>
      </c>
      <c r="F6" s="181">
        <v>39689</v>
      </c>
      <c r="G6" s="182">
        <v>5504914</v>
      </c>
      <c r="H6" s="183" t="s">
        <v>232</v>
      </c>
      <c r="I6" s="184">
        <f t="shared" si="0"/>
        <v>137622850</v>
      </c>
      <c r="J6" s="152"/>
    </row>
    <row r="7" spans="1:10" ht="33" x14ac:dyDescent="0.25">
      <c r="A7" s="151"/>
      <c r="B7" s="179">
        <v>4</v>
      </c>
      <c r="C7" s="180" t="s">
        <v>237</v>
      </c>
      <c r="D7" s="179" t="s">
        <v>238</v>
      </c>
      <c r="E7" s="181">
        <v>30621</v>
      </c>
      <c r="F7" s="181">
        <v>39757</v>
      </c>
      <c r="G7" s="182">
        <v>2983976</v>
      </c>
      <c r="H7" s="183" t="s">
        <v>232</v>
      </c>
      <c r="I7" s="184">
        <f t="shared" si="0"/>
        <v>74599400</v>
      </c>
      <c r="J7" s="152"/>
    </row>
    <row r="8" spans="1:10" ht="33" x14ac:dyDescent="0.25">
      <c r="A8" s="151"/>
      <c r="B8" s="179">
        <v>5</v>
      </c>
      <c r="C8" s="185" t="s">
        <v>239</v>
      </c>
      <c r="D8" s="186" t="s">
        <v>240</v>
      </c>
      <c r="E8" s="187">
        <v>28579</v>
      </c>
      <c r="F8" s="187">
        <v>40723</v>
      </c>
      <c r="G8" s="188">
        <v>6870724</v>
      </c>
      <c r="H8" s="183" t="s">
        <v>241</v>
      </c>
      <c r="I8" s="189">
        <f>+G8*22</f>
        <v>151155928</v>
      </c>
      <c r="J8" s="152"/>
    </row>
    <row r="9" spans="1:10" ht="33" x14ac:dyDescent="0.25">
      <c r="A9" s="151"/>
      <c r="B9" s="179">
        <v>6</v>
      </c>
      <c r="C9" s="185" t="s">
        <v>242</v>
      </c>
      <c r="D9" s="186" t="s">
        <v>243</v>
      </c>
      <c r="E9" s="187">
        <v>26170</v>
      </c>
      <c r="F9" s="187">
        <v>40863</v>
      </c>
      <c r="G9" s="188">
        <v>2844885</v>
      </c>
      <c r="H9" s="183" t="s">
        <v>241</v>
      </c>
      <c r="I9" s="189">
        <f t="shared" ref="I9:I48" si="1">+G9*22</f>
        <v>62587470</v>
      </c>
      <c r="J9" s="152"/>
    </row>
    <row r="10" spans="1:10" ht="33" x14ac:dyDescent="0.25">
      <c r="A10" s="151"/>
      <c r="B10" s="179">
        <v>7</v>
      </c>
      <c r="C10" s="185" t="s">
        <v>244</v>
      </c>
      <c r="D10" s="186" t="s">
        <v>245</v>
      </c>
      <c r="E10" s="187">
        <v>26307</v>
      </c>
      <c r="F10" s="187">
        <v>41079</v>
      </c>
      <c r="G10" s="188">
        <v>3378537</v>
      </c>
      <c r="H10" s="183" t="s">
        <v>241</v>
      </c>
      <c r="I10" s="189">
        <f t="shared" si="1"/>
        <v>74327814</v>
      </c>
      <c r="J10" s="152"/>
    </row>
    <row r="11" spans="1:10" ht="33" x14ac:dyDescent="0.25">
      <c r="A11" s="151"/>
      <c r="B11" s="179">
        <v>8</v>
      </c>
      <c r="C11" s="185" t="s">
        <v>246</v>
      </c>
      <c r="D11" s="186" t="s">
        <v>247</v>
      </c>
      <c r="E11" s="187">
        <v>30728</v>
      </c>
      <c r="F11" s="187">
        <v>41458</v>
      </c>
      <c r="G11" s="188">
        <v>5504914</v>
      </c>
      <c r="H11" s="183" t="s">
        <v>241</v>
      </c>
      <c r="I11" s="189">
        <f t="shared" si="1"/>
        <v>121108108</v>
      </c>
      <c r="J11" s="152"/>
    </row>
    <row r="12" spans="1:10" ht="33" x14ac:dyDescent="0.25">
      <c r="A12" s="151"/>
      <c r="B12" s="179">
        <v>9</v>
      </c>
      <c r="C12" s="185" t="s">
        <v>248</v>
      </c>
      <c r="D12" s="186" t="s">
        <v>249</v>
      </c>
      <c r="E12" s="187">
        <v>29968</v>
      </c>
      <c r="F12" s="187">
        <v>41520</v>
      </c>
      <c r="G12" s="188">
        <v>6183294</v>
      </c>
      <c r="H12" s="183" t="s">
        <v>241</v>
      </c>
      <c r="I12" s="189">
        <f t="shared" si="1"/>
        <v>136032468</v>
      </c>
      <c r="J12" s="152"/>
    </row>
    <row r="13" spans="1:10" ht="33" x14ac:dyDescent="0.25">
      <c r="A13" s="151"/>
      <c r="B13" s="179">
        <v>10</v>
      </c>
      <c r="C13" s="185" t="s">
        <v>250</v>
      </c>
      <c r="D13" s="186" t="s">
        <v>251</v>
      </c>
      <c r="E13" s="187">
        <v>30948</v>
      </c>
      <c r="F13" s="187">
        <v>41596</v>
      </c>
      <c r="G13" s="188">
        <v>5504914</v>
      </c>
      <c r="H13" s="183" t="s">
        <v>241</v>
      </c>
      <c r="I13" s="189">
        <f t="shared" si="1"/>
        <v>121108108</v>
      </c>
      <c r="J13" s="152"/>
    </row>
    <row r="14" spans="1:10" ht="33" x14ac:dyDescent="0.25">
      <c r="A14" s="151"/>
      <c r="B14" s="179">
        <v>11</v>
      </c>
      <c r="C14" s="185" t="s">
        <v>252</v>
      </c>
      <c r="D14" s="186" t="s">
        <v>253</v>
      </c>
      <c r="E14" s="187">
        <v>26584</v>
      </c>
      <c r="F14" s="187">
        <v>42179</v>
      </c>
      <c r="G14" s="188">
        <v>2983976</v>
      </c>
      <c r="H14" s="183" t="s">
        <v>241</v>
      </c>
      <c r="I14" s="189">
        <f t="shared" si="1"/>
        <v>65647472</v>
      </c>
      <c r="J14" s="152"/>
    </row>
    <row r="15" spans="1:10" ht="33" x14ac:dyDescent="0.25">
      <c r="A15" s="151"/>
      <c r="B15" s="179">
        <v>12</v>
      </c>
      <c r="C15" s="185" t="s">
        <v>254</v>
      </c>
      <c r="D15" s="186" t="s">
        <v>255</v>
      </c>
      <c r="E15" s="187">
        <v>30198</v>
      </c>
      <c r="F15" s="187">
        <v>42228</v>
      </c>
      <c r="G15" s="188">
        <v>6870724</v>
      </c>
      <c r="H15" s="183" t="s">
        <v>241</v>
      </c>
      <c r="I15" s="189">
        <f t="shared" si="1"/>
        <v>151155928</v>
      </c>
      <c r="J15" s="152"/>
    </row>
    <row r="16" spans="1:10" ht="33" x14ac:dyDescent="0.25">
      <c r="A16" s="151"/>
      <c r="B16" s="179">
        <v>13</v>
      </c>
      <c r="C16" s="185" t="s">
        <v>256</v>
      </c>
      <c r="D16" s="186" t="s">
        <v>257</v>
      </c>
      <c r="E16" s="187">
        <v>30598</v>
      </c>
      <c r="F16" s="187">
        <v>42248</v>
      </c>
      <c r="G16" s="188">
        <v>3264759</v>
      </c>
      <c r="H16" s="183" t="s">
        <v>241</v>
      </c>
      <c r="I16" s="189">
        <f t="shared" si="1"/>
        <v>71824698</v>
      </c>
      <c r="J16" s="152"/>
    </row>
    <row r="17" spans="1:10" ht="33" x14ac:dyDescent="0.25">
      <c r="A17" s="151"/>
      <c r="B17" s="179">
        <v>14</v>
      </c>
      <c r="C17" s="185" t="s">
        <v>258</v>
      </c>
      <c r="D17" s="186" t="s">
        <v>259</v>
      </c>
      <c r="E17" s="187">
        <v>27285</v>
      </c>
      <c r="F17" s="187">
        <v>42416</v>
      </c>
      <c r="G17" s="188">
        <v>3378537</v>
      </c>
      <c r="H17" s="183" t="s">
        <v>241</v>
      </c>
      <c r="I17" s="189">
        <f t="shared" si="1"/>
        <v>74327814</v>
      </c>
      <c r="J17" s="152"/>
    </row>
    <row r="18" spans="1:10" ht="49.5" x14ac:dyDescent="0.25">
      <c r="A18" s="151"/>
      <c r="B18" s="179">
        <v>15</v>
      </c>
      <c r="C18" s="185" t="s">
        <v>260</v>
      </c>
      <c r="D18" s="186" t="s">
        <v>261</v>
      </c>
      <c r="E18" s="187">
        <v>33075</v>
      </c>
      <c r="F18" s="187">
        <v>42501</v>
      </c>
      <c r="G18" s="188">
        <v>3597588</v>
      </c>
      <c r="H18" s="183" t="s">
        <v>241</v>
      </c>
      <c r="I18" s="189">
        <f t="shared" si="1"/>
        <v>79146936</v>
      </c>
      <c r="J18" s="152"/>
    </row>
    <row r="19" spans="1:10" ht="33" x14ac:dyDescent="0.25">
      <c r="A19" s="151"/>
      <c r="B19" s="179">
        <v>16</v>
      </c>
      <c r="C19" s="185" t="s">
        <v>262</v>
      </c>
      <c r="D19" s="186" t="s">
        <v>263</v>
      </c>
      <c r="E19" s="187">
        <v>26805</v>
      </c>
      <c r="F19" s="187">
        <v>42655</v>
      </c>
      <c r="G19" s="188">
        <v>3378537</v>
      </c>
      <c r="H19" s="183" t="s">
        <v>241</v>
      </c>
      <c r="I19" s="189">
        <f t="shared" si="1"/>
        <v>74327814</v>
      </c>
      <c r="J19" s="152"/>
    </row>
    <row r="20" spans="1:10" ht="49.5" x14ac:dyDescent="0.25">
      <c r="A20" s="151"/>
      <c r="B20" s="179">
        <v>17</v>
      </c>
      <c r="C20" s="185" t="s">
        <v>264</v>
      </c>
      <c r="D20" s="186" t="s">
        <v>265</v>
      </c>
      <c r="E20" s="187">
        <v>32655</v>
      </c>
      <c r="F20" s="187">
        <v>42776</v>
      </c>
      <c r="G20" s="188">
        <v>5504914</v>
      </c>
      <c r="H20" s="183" t="s">
        <v>241</v>
      </c>
      <c r="I20" s="189">
        <f t="shared" si="1"/>
        <v>121108108</v>
      </c>
      <c r="J20" s="152"/>
    </row>
    <row r="21" spans="1:10" ht="33" x14ac:dyDescent="0.25">
      <c r="A21" s="151"/>
      <c r="B21" s="179">
        <v>18</v>
      </c>
      <c r="C21" s="185" t="s">
        <v>266</v>
      </c>
      <c r="D21" s="186" t="s">
        <v>267</v>
      </c>
      <c r="E21" s="187">
        <v>26647</v>
      </c>
      <c r="F21" s="187">
        <v>43125</v>
      </c>
      <c r="G21" s="188">
        <v>3073334</v>
      </c>
      <c r="H21" s="183" t="s">
        <v>241</v>
      </c>
      <c r="I21" s="189">
        <f t="shared" si="1"/>
        <v>67613348</v>
      </c>
      <c r="J21" s="152"/>
    </row>
    <row r="22" spans="1:10" ht="49.5" x14ac:dyDescent="0.25">
      <c r="A22" s="151"/>
      <c r="B22" s="179">
        <v>19</v>
      </c>
      <c r="C22" s="185" t="s">
        <v>268</v>
      </c>
      <c r="D22" s="186" t="s">
        <v>269</v>
      </c>
      <c r="E22" s="187">
        <v>33030</v>
      </c>
      <c r="F22" s="187">
        <v>43125</v>
      </c>
      <c r="G22" s="188">
        <v>7964706</v>
      </c>
      <c r="H22" s="183" t="s">
        <v>241</v>
      </c>
      <c r="I22" s="189">
        <f t="shared" si="1"/>
        <v>175223532</v>
      </c>
      <c r="J22" s="152"/>
    </row>
    <row r="23" spans="1:10" ht="33" x14ac:dyDescent="0.25">
      <c r="A23" s="151"/>
      <c r="B23" s="179">
        <v>20</v>
      </c>
      <c r="C23" s="185" t="s">
        <v>270</v>
      </c>
      <c r="D23" s="186" t="s">
        <v>271</v>
      </c>
      <c r="E23" s="187">
        <v>23136</v>
      </c>
      <c r="F23" s="187">
        <v>43509</v>
      </c>
      <c r="G23" s="188">
        <v>2983976</v>
      </c>
      <c r="H23" s="183" t="s">
        <v>241</v>
      </c>
      <c r="I23" s="189">
        <f t="shared" si="1"/>
        <v>65647472</v>
      </c>
      <c r="J23" s="152"/>
    </row>
    <row r="24" spans="1:10" ht="49.5" x14ac:dyDescent="0.25">
      <c r="A24" s="151"/>
      <c r="B24" s="179">
        <v>21</v>
      </c>
      <c r="C24" s="185" t="s">
        <v>272</v>
      </c>
      <c r="D24" s="186" t="s">
        <v>273</v>
      </c>
      <c r="E24" s="187">
        <v>31450</v>
      </c>
      <c r="F24" s="187">
        <v>44105</v>
      </c>
      <c r="G24" s="188">
        <v>3264759</v>
      </c>
      <c r="H24" s="183" t="s">
        <v>241</v>
      </c>
      <c r="I24" s="189">
        <f t="shared" si="1"/>
        <v>71824698</v>
      </c>
      <c r="J24" s="152"/>
    </row>
    <row r="25" spans="1:10" ht="33" x14ac:dyDescent="0.25">
      <c r="A25" s="151"/>
      <c r="B25" s="179">
        <v>22</v>
      </c>
      <c r="C25" s="185" t="s">
        <v>274</v>
      </c>
      <c r="D25" s="186" t="s">
        <v>275</v>
      </c>
      <c r="E25" s="187">
        <v>28276</v>
      </c>
      <c r="F25" s="187">
        <v>44105</v>
      </c>
      <c r="G25" s="188">
        <v>2342840</v>
      </c>
      <c r="H25" s="183" t="s">
        <v>241</v>
      </c>
      <c r="I25" s="189">
        <f t="shared" si="1"/>
        <v>51542480</v>
      </c>
      <c r="J25" s="152"/>
    </row>
    <row r="26" spans="1:10" ht="33" x14ac:dyDescent="0.25">
      <c r="A26" s="151"/>
      <c r="B26" s="179">
        <v>23</v>
      </c>
      <c r="C26" s="185" t="s">
        <v>276</v>
      </c>
      <c r="D26" s="186" t="s">
        <v>277</v>
      </c>
      <c r="E26" s="187">
        <v>30128</v>
      </c>
      <c r="F26" s="187">
        <v>44105</v>
      </c>
      <c r="G26" s="188">
        <v>3264759</v>
      </c>
      <c r="H26" s="183" t="s">
        <v>241</v>
      </c>
      <c r="I26" s="189">
        <f t="shared" si="1"/>
        <v>71824698</v>
      </c>
      <c r="J26" s="152"/>
    </row>
    <row r="27" spans="1:10" ht="49.5" x14ac:dyDescent="0.25">
      <c r="A27" s="151"/>
      <c r="B27" s="179">
        <v>24</v>
      </c>
      <c r="C27" s="185" t="s">
        <v>278</v>
      </c>
      <c r="D27" s="186" t="s">
        <v>279</v>
      </c>
      <c r="E27" s="187">
        <v>31080</v>
      </c>
      <c r="F27" s="187">
        <v>44105</v>
      </c>
      <c r="G27" s="188">
        <v>3597588</v>
      </c>
      <c r="H27" s="183" t="s">
        <v>241</v>
      </c>
      <c r="I27" s="189">
        <f t="shared" si="1"/>
        <v>79146936</v>
      </c>
      <c r="J27" s="152"/>
    </row>
    <row r="28" spans="1:10" ht="49.5" x14ac:dyDescent="0.25">
      <c r="A28" s="151"/>
      <c r="B28" s="179">
        <v>25</v>
      </c>
      <c r="C28" s="185" t="s">
        <v>280</v>
      </c>
      <c r="D28" s="186" t="s">
        <v>281</v>
      </c>
      <c r="E28" s="187">
        <v>31480</v>
      </c>
      <c r="F28" s="187">
        <v>44105</v>
      </c>
      <c r="G28" s="188">
        <v>6870724</v>
      </c>
      <c r="H28" s="183" t="s">
        <v>241</v>
      </c>
      <c r="I28" s="189">
        <f t="shared" si="1"/>
        <v>151155928</v>
      </c>
      <c r="J28" s="152"/>
    </row>
    <row r="29" spans="1:10" ht="33" x14ac:dyDescent="0.25">
      <c r="A29" s="151"/>
      <c r="B29" s="179">
        <v>26</v>
      </c>
      <c r="C29" s="185" t="s">
        <v>282</v>
      </c>
      <c r="D29" s="186" t="s">
        <v>283</v>
      </c>
      <c r="E29" s="187">
        <v>30239</v>
      </c>
      <c r="F29" s="187">
        <v>44105</v>
      </c>
      <c r="G29" s="188">
        <v>7964706</v>
      </c>
      <c r="H29" s="183" t="s">
        <v>241</v>
      </c>
      <c r="I29" s="189">
        <f t="shared" si="1"/>
        <v>175223532</v>
      </c>
      <c r="J29" s="152"/>
    </row>
    <row r="30" spans="1:10" ht="49.5" x14ac:dyDescent="0.25">
      <c r="A30" s="151"/>
      <c r="B30" s="179">
        <v>27</v>
      </c>
      <c r="C30" s="185" t="s">
        <v>284</v>
      </c>
      <c r="D30" s="186" t="s">
        <v>285</v>
      </c>
      <c r="E30" s="187">
        <v>31623</v>
      </c>
      <c r="F30" s="187">
        <v>44455</v>
      </c>
      <c r="G30" s="188">
        <v>3264759</v>
      </c>
      <c r="H30" s="183" t="s">
        <v>241</v>
      </c>
      <c r="I30" s="189">
        <f t="shared" si="1"/>
        <v>71824698</v>
      </c>
      <c r="J30" s="152"/>
    </row>
    <row r="31" spans="1:10" ht="33" x14ac:dyDescent="0.25">
      <c r="A31" s="151"/>
      <c r="B31" s="179">
        <v>28</v>
      </c>
      <c r="C31" s="185" t="s">
        <v>286</v>
      </c>
      <c r="D31" s="186" t="s">
        <v>287</v>
      </c>
      <c r="E31" s="187">
        <v>30485</v>
      </c>
      <c r="F31" s="187">
        <v>44564</v>
      </c>
      <c r="G31" s="188">
        <v>4307803</v>
      </c>
      <c r="H31" s="183" t="s">
        <v>241</v>
      </c>
      <c r="I31" s="189">
        <f t="shared" si="1"/>
        <v>94771666</v>
      </c>
      <c r="J31" s="152"/>
    </row>
    <row r="32" spans="1:10" ht="33" x14ac:dyDescent="0.25">
      <c r="A32" s="151"/>
      <c r="B32" s="179">
        <v>29</v>
      </c>
      <c r="C32" s="185" t="s">
        <v>288</v>
      </c>
      <c r="D32" s="186" t="s">
        <v>289</v>
      </c>
      <c r="E32" s="187">
        <v>27923</v>
      </c>
      <c r="F32" s="187">
        <v>44757</v>
      </c>
      <c r="G32" s="188">
        <v>5504914</v>
      </c>
      <c r="H32" s="183" t="s">
        <v>241</v>
      </c>
      <c r="I32" s="189">
        <f t="shared" si="1"/>
        <v>121108108</v>
      </c>
      <c r="J32" s="152"/>
    </row>
    <row r="33" spans="1:10" ht="33" x14ac:dyDescent="0.25">
      <c r="A33" s="151"/>
      <c r="B33" s="179">
        <v>30</v>
      </c>
      <c r="C33" s="185" t="s">
        <v>290</v>
      </c>
      <c r="D33" s="186" t="s">
        <v>291</v>
      </c>
      <c r="E33" s="187">
        <v>29619</v>
      </c>
      <c r="F33" s="187">
        <v>44854</v>
      </c>
      <c r="G33" s="188">
        <v>3073334</v>
      </c>
      <c r="H33" s="183" t="s">
        <v>241</v>
      </c>
      <c r="I33" s="189">
        <f t="shared" si="1"/>
        <v>67613348</v>
      </c>
      <c r="J33" s="152"/>
    </row>
    <row r="34" spans="1:10" ht="33" x14ac:dyDescent="0.25">
      <c r="A34" s="151"/>
      <c r="B34" s="179">
        <v>31</v>
      </c>
      <c r="C34" s="185" t="s">
        <v>292</v>
      </c>
      <c r="D34" s="186" t="s">
        <v>293</v>
      </c>
      <c r="E34" s="187">
        <v>23392</v>
      </c>
      <c r="F34" s="187">
        <v>44859</v>
      </c>
      <c r="G34" s="188">
        <v>3166744</v>
      </c>
      <c r="H34" s="183" t="s">
        <v>241</v>
      </c>
      <c r="I34" s="189">
        <f t="shared" si="1"/>
        <v>69668368</v>
      </c>
      <c r="J34" s="152"/>
    </row>
    <row r="35" spans="1:10" ht="49.5" x14ac:dyDescent="0.25">
      <c r="A35" s="151"/>
      <c r="B35" s="179">
        <v>32</v>
      </c>
      <c r="C35" s="185" t="s">
        <v>294</v>
      </c>
      <c r="D35" s="186" t="s">
        <v>295</v>
      </c>
      <c r="E35" s="187">
        <v>35849</v>
      </c>
      <c r="F35" s="187">
        <v>44859</v>
      </c>
      <c r="G35" s="188">
        <v>3166744</v>
      </c>
      <c r="H35" s="183" t="s">
        <v>241</v>
      </c>
      <c r="I35" s="189">
        <f t="shared" si="1"/>
        <v>69668368</v>
      </c>
      <c r="J35" s="152"/>
    </row>
    <row r="36" spans="1:10" ht="33" x14ac:dyDescent="0.25">
      <c r="A36" s="151"/>
      <c r="B36" s="179">
        <v>33</v>
      </c>
      <c r="C36" s="185" t="s">
        <v>296</v>
      </c>
      <c r="D36" s="186" t="s">
        <v>297</v>
      </c>
      <c r="E36" s="187">
        <v>28034</v>
      </c>
      <c r="F36" s="187">
        <v>44859</v>
      </c>
      <c r="G36" s="188">
        <v>3710827</v>
      </c>
      <c r="H36" s="183" t="s">
        <v>241</v>
      </c>
      <c r="I36" s="189">
        <f t="shared" si="1"/>
        <v>81638194</v>
      </c>
      <c r="J36" s="152"/>
    </row>
    <row r="37" spans="1:10" ht="49.5" x14ac:dyDescent="0.25">
      <c r="A37" s="151"/>
      <c r="B37" s="179">
        <v>34</v>
      </c>
      <c r="C37" s="185" t="s">
        <v>298</v>
      </c>
      <c r="D37" s="186" t="s">
        <v>299</v>
      </c>
      <c r="E37" s="187">
        <v>35527</v>
      </c>
      <c r="F37" s="187">
        <v>44859</v>
      </c>
      <c r="G37" s="188">
        <v>4744169</v>
      </c>
      <c r="H37" s="183" t="s">
        <v>241</v>
      </c>
      <c r="I37" s="189">
        <f t="shared" si="1"/>
        <v>104371718</v>
      </c>
      <c r="J37" s="152"/>
    </row>
    <row r="38" spans="1:10" ht="49.5" x14ac:dyDescent="0.25">
      <c r="A38" s="151"/>
      <c r="B38" s="179">
        <v>35</v>
      </c>
      <c r="C38" s="185" t="s">
        <v>300</v>
      </c>
      <c r="D38" s="186" t="s">
        <v>301</v>
      </c>
      <c r="E38" s="187">
        <v>35481</v>
      </c>
      <c r="F38" s="187">
        <v>44859</v>
      </c>
      <c r="G38" s="188">
        <v>4744169</v>
      </c>
      <c r="H38" s="183" t="s">
        <v>241</v>
      </c>
      <c r="I38" s="189">
        <f t="shared" si="1"/>
        <v>104371718</v>
      </c>
      <c r="J38" s="152"/>
    </row>
    <row r="39" spans="1:10" ht="33" x14ac:dyDescent="0.25">
      <c r="A39" s="151"/>
      <c r="B39" s="179">
        <v>36</v>
      </c>
      <c r="C39" s="185" t="s">
        <v>302</v>
      </c>
      <c r="D39" s="186" t="s">
        <v>303</v>
      </c>
      <c r="E39" s="187">
        <v>28432</v>
      </c>
      <c r="F39" s="187">
        <v>44859</v>
      </c>
      <c r="G39" s="188">
        <v>6870724</v>
      </c>
      <c r="H39" s="183" t="s">
        <v>241</v>
      </c>
      <c r="I39" s="189">
        <f t="shared" si="1"/>
        <v>151155928</v>
      </c>
      <c r="J39" s="152"/>
    </row>
    <row r="40" spans="1:10" ht="49.5" x14ac:dyDescent="0.25">
      <c r="A40" s="151"/>
      <c r="B40" s="179">
        <v>37</v>
      </c>
      <c r="C40" s="185" t="s">
        <v>304</v>
      </c>
      <c r="D40" s="186" t="s">
        <v>305</v>
      </c>
      <c r="E40" s="187">
        <v>31809</v>
      </c>
      <c r="F40" s="187">
        <v>44866</v>
      </c>
      <c r="G40" s="188">
        <v>2116114</v>
      </c>
      <c r="H40" s="183" t="s">
        <v>241</v>
      </c>
      <c r="I40" s="189">
        <f t="shared" si="1"/>
        <v>46554508</v>
      </c>
      <c r="J40" s="152"/>
    </row>
    <row r="41" spans="1:10" ht="33" x14ac:dyDescent="0.25">
      <c r="A41" s="151"/>
      <c r="B41" s="179">
        <v>38</v>
      </c>
      <c r="C41" s="185" t="s">
        <v>306</v>
      </c>
      <c r="D41" s="186" t="s">
        <v>307</v>
      </c>
      <c r="E41" s="187">
        <v>30694</v>
      </c>
      <c r="F41" s="187">
        <v>44866</v>
      </c>
      <c r="G41" s="188">
        <v>2116114</v>
      </c>
      <c r="H41" s="183" t="s">
        <v>241</v>
      </c>
      <c r="I41" s="189">
        <f t="shared" si="1"/>
        <v>46554508</v>
      </c>
      <c r="J41" s="152"/>
    </row>
    <row r="42" spans="1:10" ht="33" x14ac:dyDescent="0.25">
      <c r="A42" s="151"/>
      <c r="B42" s="179">
        <v>39</v>
      </c>
      <c r="C42" s="185" t="s">
        <v>308</v>
      </c>
      <c r="D42" s="186" t="s">
        <v>309</v>
      </c>
      <c r="E42" s="187">
        <v>26757</v>
      </c>
      <c r="F42" s="187">
        <v>44866</v>
      </c>
      <c r="G42" s="188">
        <v>3476472</v>
      </c>
      <c r="H42" s="183" t="s">
        <v>241</v>
      </c>
      <c r="I42" s="189">
        <f t="shared" si="1"/>
        <v>76482384</v>
      </c>
      <c r="J42" s="152"/>
    </row>
    <row r="43" spans="1:10" ht="33" x14ac:dyDescent="0.25">
      <c r="A43" s="151"/>
      <c r="B43" s="179">
        <v>40</v>
      </c>
      <c r="C43" s="185" t="s">
        <v>310</v>
      </c>
      <c r="D43" s="186" t="s">
        <v>311</v>
      </c>
      <c r="E43" s="187">
        <v>28947</v>
      </c>
      <c r="F43" s="187">
        <v>44866</v>
      </c>
      <c r="G43" s="188">
        <v>3929925</v>
      </c>
      <c r="H43" s="183" t="s">
        <v>241</v>
      </c>
      <c r="I43" s="189">
        <f t="shared" si="1"/>
        <v>86458350</v>
      </c>
      <c r="J43" s="152"/>
    </row>
    <row r="44" spans="1:10" ht="49.5" x14ac:dyDescent="0.25">
      <c r="A44" s="151"/>
      <c r="B44" s="179">
        <v>41</v>
      </c>
      <c r="C44" s="185" t="s">
        <v>312</v>
      </c>
      <c r="D44" s="186" t="s">
        <v>313</v>
      </c>
      <c r="E44" s="187">
        <v>32249</v>
      </c>
      <c r="F44" s="187">
        <v>44866</v>
      </c>
      <c r="G44" s="188">
        <v>4744169</v>
      </c>
      <c r="H44" s="183" t="s">
        <v>241</v>
      </c>
      <c r="I44" s="189">
        <f t="shared" si="1"/>
        <v>104371718</v>
      </c>
      <c r="J44" s="152"/>
    </row>
    <row r="45" spans="1:10" ht="33" x14ac:dyDescent="0.25">
      <c r="A45" s="151"/>
      <c r="B45" s="179">
        <v>42</v>
      </c>
      <c r="C45" s="185" t="s">
        <v>314</v>
      </c>
      <c r="D45" s="186" t="s">
        <v>315</v>
      </c>
      <c r="E45" s="187">
        <v>29506</v>
      </c>
      <c r="F45" s="187">
        <v>44866</v>
      </c>
      <c r="G45" s="188">
        <v>5504914</v>
      </c>
      <c r="H45" s="183" t="s">
        <v>241</v>
      </c>
      <c r="I45" s="189">
        <f t="shared" si="1"/>
        <v>121108108</v>
      </c>
      <c r="J45" s="152"/>
    </row>
    <row r="46" spans="1:10" ht="49.5" x14ac:dyDescent="0.25">
      <c r="A46" s="151"/>
      <c r="B46" s="179">
        <v>43</v>
      </c>
      <c r="C46" s="185" t="s">
        <v>316</v>
      </c>
      <c r="D46" s="186" t="s">
        <v>317</v>
      </c>
      <c r="E46" s="187">
        <v>32071</v>
      </c>
      <c r="F46" s="187">
        <v>44874</v>
      </c>
      <c r="G46" s="188">
        <v>3710827</v>
      </c>
      <c r="H46" s="183" t="s">
        <v>241</v>
      </c>
      <c r="I46" s="189">
        <f t="shared" si="1"/>
        <v>81638194</v>
      </c>
      <c r="J46" s="152"/>
    </row>
    <row r="47" spans="1:10" ht="33" x14ac:dyDescent="0.25">
      <c r="A47" s="151"/>
      <c r="B47" s="179">
        <v>44</v>
      </c>
      <c r="C47" s="185" t="s">
        <v>318</v>
      </c>
      <c r="D47" s="186" t="s">
        <v>319</v>
      </c>
      <c r="E47" s="187">
        <v>25651</v>
      </c>
      <c r="F47" s="187">
        <v>44949</v>
      </c>
      <c r="G47" s="188">
        <v>2983976</v>
      </c>
      <c r="H47" s="183" t="s">
        <v>241</v>
      </c>
      <c r="I47" s="189">
        <f t="shared" si="1"/>
        <v>65647472</v>
      </c>
      <c r="J47" s="152"/>
    </row>
    <row r="48" spans="1:10" ht="49.5" x14ac:dyDescent="0.25">
      <c r="A48" s="151"/>
      <c r="B48" s="179">
        <v>45</v>
      </c>
      <c r="C48" s="185" t="s">
        <v>320</v>
      </c>
      <c r="D48" s="186" t="s">
        <v>321</v>
      </c>
      <c r="E48" s="187">
        <v>33552</v>
      </c>
      <c r="F48" s="187">
        <v>45103</v>
      </c>
      <c r="G48" s="188">
        <v>3929926</v>
      </c>
      <c r="H48" s="183" t="s">
        <v>241</v>
      </c>
      <c r="I48" s="189">
        <f t="shared" si="1"/>
        <v>86458372</v>
      </c>
      <c r="J48" s="152"/>
    </row>
    <row r="49" spans="2:9" x14ac:dyDescent="0.25">
      <c r="B49" s="314" t="s">
        <v>24</v>
      </c>
      <c r="C49" s="315"/>
      <c r="D49" s="315"/>
      <c r="E49" s="315"/>
      <c r="F49" s="315"/>
      <c r="G49" s="315"/>
      <c r="H49" s="316"/>
      <c r="I49" s="190">
        <f>SUM(I4:I48)</f>
        <v>4244786968</v>
      </c>
    </row>
  </sheetData>
  <mergeCells count="4">
    <mergeCell ref="B49:H49"/>
    <mergeCell ref="B1:I1"/>
    <mergeCell ref="B2:I2"/>
    <mergeCell ref="H3:I3"/>
  </mergeCells>
  <pageMargins left="1.140625" right="0.7" top="0.75" bottom="0.75" header="0.3" footer="0.3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FC7E5-529A-4473-AA46-5A9A8321CF5A}">
  <sheetPr>
    <tabColor theme="9" tint="-0.249977111117893"/>
    <pageSetUpPr fitToPage="1"/>
  </sheetPr>
  <dimension ref="A1:L28"/>
  <sheetViews>
    <sheetView showWhiteSpace="0" view="pageBreakPreview" zoomScale="60" zoomScaleNormal="100" workbookViewId="0">
      <selection activeCell="B2" sqref="B2:H2"/>
    </sheetView>
  </sheetViews>
  <sheetFormatPr baseColWidth="10" defaultColWidth="9.75" defaultRowHeight="15.75" x14ac:dyDescent="0.25"/>
  <cols>
    <col min="1" max="1" width="6.25" style="150" customWidth="1"/>
    <col min="2" max="2" width="4" style="168" bestFit="1" customWidth="1"/>
    <col min="3" max="3" width="10.25" style="168" bestFit="1" customWidth="1"/>
    <col min="4" max="4" width="35.625" style="169" bestFit="1" customWidth="1"/>
    <col min="5" max="5" width="11.25" style="170" bestFit="1" customWidth="1"/>
    <col min="6" max="6" width="14.75" style="170" bestFit="1" customWidth="1"/>
    <col min="7" max="7" width="16.25" style="170" customWidth="1"/>
    <col min="8" max="8" width="24.875" style="170" customWidth="1"/>
    <col min="9" max="16384" width="9.75" style="150"/>
  </cols>
  <sheetData>
    <row r="1" spans="1:12" ht="109.15" customHeight="1" thickBot="1" x14ac:dyDescent="0.3">
      <c r="B1" s="325" t="s">
        <v>184</v>
      </c>
      <c r="C1" s="326"/>
      <c r="D1" s="326"/>
      <c r="E1" s="326"/>
      <c r="F1" s="326"/>
      <c r="G1" s="326"/>
      <c r="H1" s="327"/>
    </row>
    <row r="2" spans="1:12" ht="18.75" thickBot="1" x14ac:dyDescent="0.3">
      <c r="A2" s="151"/>
      <c r="B2" s="301" t="s">
        <v>186</v>
      </c>
      <c r="C2" s="301"/>
      <c r="D2" s="301"/>
      <c r="E2" s="301"/>
      <c r="F2" s="301"/>
      <c r="G2" s="301"/>
      <c r="H2" s="301"/>
      <c r="I2" s="152"/>
    </row>
    <row r="3" spans="1:12" ht="31.5" x14ac:dyDescent="0.25">
      <c r="A3" s="153"/>
      <c r="B3" s="154" t="s">
        <v>111</v>
      </c>
      <c r="C3" s="155" t="s">
        <v>187</v>
      </c>
      <c r="D3" s="156" t="s">
        <v>188</v>
      </c>
      <c r="E3" s="155" t="s">
        <v>189</v>
      </c>
      <c r="F3" s="155" t="s">
        <v>190</v>
      </c>
      <c r="G3" s="155" t="s">
        <v>191</v>
      </c>
      <c r="H3" s="157" t="s">
        <v>192</v>
      </c>
      <c r="I3" s="152"/>
    </row>
    <row r="4" spans="1:12" ht="25.15" customHeight="1" x14ac:dyDescent="0.25">
      <c r="A4" s="328" t="s">
        <v>180</v>
      </c>
      <c r="B4" s="158">
        <v>1</v>
      </c>
      <c r="C4" s="159" t="s">
        <v>193</v>
      </c>
      <c r="D4" s="160" t="s">
        <v>145</v>
      </c>
      <c r="E4" s="161">
        <v>23537</v>
      </c>
      <c r="F4" s="161">
        <v>33163</v>
      </c>
      <c r="G4" s="162">
        <v>3917711</v>
      </c>
      <c r="H4" s="163">
        <f>+G4*32</f>
        <v>125366752</v>
      </c>
      <c r="I4" s="152"/>
    </row>
    <row r="5" spans="1:12" ht="31.5" x14ac:dyDescent="0.25">
      <c r="A5" s="329"/>
      <c r="B5" s="158">
        <v>2</v>
      </c>
      <c r="C5" s="159" t="s">
        <v>194</v>
      </c>
      <c r="D5" s="160" t="s">
        <v>195</v>
      </c>
      <c r="E5" s="161">
        <v>25603</v>
      </c>
      <c r="F5" s="161">
        <v>33247</v>
      </c>
      <c r="G5" s="162">
        <v>3917711</v>
      </c>
      <c r="H5" s="163">
        <f t="shared" ref="H5:H26" si="0">+G5*32</f>
        <v>125366752</v>
      </c>
      <c r="I5" s="152"/>
    </row>
    <row r="6" spans="1:12" ht="31.5" x14ac:dyDescent="0.25">
      <c r="A6" s="329"/>
      <c r="B6" s="158">
        <v>3</v>
      </c>
      <c r="C6" s="159" t="s">
        <v>196</v>
      </c>
      <c r="D6" s="160" t="s">
        <v>139</v>
      </c>
      <c r="E6" s="161">
        <v>24479</v>
      </c>
      <c r="F6" s="161">
        <v>33338</v>
      </c>
      <c r="G6" s="162">
        <v>4171766</v>
      </c>
      <c r="H6" s="163">
        <f t="shared" si="0"/>
        <v>133496512</v>
      </c>
      <c r="I6" s="152"/>
    </row>
    <row r="7" spans="1:12" ht="31.5" x14ac:dyDescent="0.25">
      <c r="A7" s="329"/>
      <c r="B7" s="158">
        <v>4</v>
      </c>
      <c r="C7" s="159" t="s">
        <v>197</v>
      </c>
      <c r="D7" s="160" t="s">
        <v>138</v>
      </c>
      <c r="E7" s="161">
        <v>22997</v>
      </c>
      <c r="F7" s="161">
        <v>33365</v>
      </c>
      <c r="G7" s="162">
        <v>3580771</v>
      </c>
      <c r="H7" s="163">
        <f t="shared" si="0"/>
        <v>114584672</v>
      </c>
      <c r="I7" s="152"/>
      <c r="L7" s="150" t="s">
        <v>180</v>
      </c>
    </row>
    <row r="8" spans="1:12" ht="31.5" x14ac:dyDescent="0.25">
      <c r="A8" s="329"/>
      <c r="B8" s="158">
        <v>5</v>
      </c>
      <c r="C8" s="159" t="s">
        <v>198</v>
      </c>
      <c r="D8" s="160" t="s">
        <v>199</v>
      </c>
      <c r="E8" s="161">
        <v>25330</v>
      </c>
      <c r="F8" s="161">
        <v>33415</v>
      </c>
      <c r="G8" s="162">
        <v>3917711</v>
      </c>
      <c r="H8" s="163">
        <f t="shared" si="0"/>
        <v>125366752</v>
      </c>
      <c r="I8" s="152"/>
    </row>
    <row r="9" spans="1:12" ht="31.5" x14ac:dyDescent="0.25">
      <c r="A9" s="329"/>
      <c r="B9" s="158">
        <v>6</v>
      </c>
      <c r="C9" s="159" t="s">
        <v>200</v>
      </c>
      <c r="D9" s="160" t="s">
        <v>201</v>
      </c>
      <c r="E9" s="161">
        <v>23737</v>
      </c>
      <c r="F9" s="161">
        <v>33441</v>
      </c>
      <c r="G9" s="162">
        <v>3917711</v>
      </c>
      <c r="H9" s="163">
        <f t="shared" si="0"/>
        <v>125366752</v>
      </c>
      <c r="I9" s="152"/>
    </row>
    <row r="10" spans="1:12" ht="31.5" x14ac:dyDescent="0.25">
      <c r="A10" s="329"/>
      <c r="B10" s="158">
        <v>7</v>
      </c>
      <c r="C10" s="159" t="s">
        <v>202</v>
      </c>
      <c r="D10" s="160" t="s">
        <v>203</v>
      </c>
      <c r="E10" s="161">
        <v>25626</v>
      </c>
      <c r="F10" s="161">
        <v>33448</v>
      </c>
      <c r="G10" s="162">
        <v>3580771</v>
      </c>
      <c r="H10" s="163">
        <f t="shared" si="0"/>
        <v>114584672</v>
      </c>
      <c r="I10" s="152"/>
    </row>
    <row r="11" spans="1:12" ht="31.5" x14ac:dyDescent="0.25">
      <c r="A11" s="329"/>
      <c r="B11" s="158">
        <v>8</v>
      </c>
      <c r="C11" s="159" t="s">
        <v>204</v>
      </c>
      <c r="D11" s="160" t="s">
        <v>205</v>
      </c>
      <c r="E11" s="161">
        <v>21917</v>
      </c>
      <c r="F11" s="161">
        <v>34667</v>
      </c>
      <c r="G11" s="162">
        <v>3447470</v>
      </c>
      <c r="H11" s="163">
        <f t="shared" si="0"/>
        <v>110319040</v>
      </c>
      <c r="I11" s="152"/>
    </row>
    <row r="12" spans="1:12" ht="31.5" x14ac:dyDescent="0.25">
      <c r="A12" s="329"/>
      <c r="B12" s="158">
        <v>9</v>
      </c>
      <c r="C12" s="159" t="s">
        <v>206</v>
      </c>
      <c r="D12" s="160" t="s">
        <v>143</v>
      </c>
      <c r="E12" s="161">
        <v>25327</v>
      </c>
      <c r="F12" s="161">
        <v>34717</v>
      </c>
      <c r="G12" s="162">
        <v>3688001</v>
      </c>
      <c r="H12" s="163">
        <f t="shared" si="0"/>
        <v>118016032</v>
      </c>
      <c r="I12" s="152"/>
    </row>
    <row r="13" spans="1:12" ht="31.5" x14ac:dyDescent="0.25">
      <c r="A13" s="329"/>
      <c r="B13" s="158">
        <v>10</v>
      </c>
      <c r="C13" s="159" t="s">
        <v>207</v>
      </c>
      <c r="D13" s="160" t="s">
        <v>137</v>
      </c>
      <c r="E13" s="161">
        <v>24211</v>
      </c>
      <c r="F13" s="161">
        <v>34764</v>
      </c>
      <c r="G13" s="162">
        <v>4715910</v>
      </c>
      <c r="H13" s="163">
        <f t="shared" si="0"/>
        <v>150909120</v>
      </c>
      <c r="I13" s="152"/>
    </row>
    <row r="14" spans="1:12" ht="31.5" x14ac:dyDescent="0.25">
      <c r="A14" s="329"/>
      <c r="B14" s="158">
        <v>11</v>
      </c>
      <c r="C14" s="159" t="s">
        <v>208</v>
      </c>
      <c r="D14" s="160" t="s">
        <v>209</v>
      </c>
      <c r="E14" s="161">
        <v>25481</v>
      </c>
      <c r="F14" s="161">
        <v>34817</v>
      </c>
      <c r="G14" s="162">
        <v>5330659</v>
      </c>
      <c r="H14" s="163">
        <f t="shared" si="0"/>
        <v>170581088</v>
      </c>
      <c r="I14" s="152"/>
    </row>
    <row r="15" spans="1:12" ht="31.5" x14ac:dyDescent="0.25">
      <c r="A15" s="329"/>
      <c r="B15" s="158">
        <v>12</v>
      </c>
      <c r="C15" s="159" t="s">
        <v>210</v>
      </c>
      <c r="D15" s="160" t="s">
        <v>211</v>
      </c>
      <c r="E15" s="161">
        <v>25429</v>
      </c>
      <c r="F15" s="161">
        <v>34844</v>
      </c>
      <c r="G15" s="162">
        <v>4715910</v>
      </c>
      <c r="H15" s="163">
        <f t="shared" si="0"/>
        <v>150909120</v>
      </c>
      <c r="I15" s="152"/>
    </row>
    <row r="16" spans="1:12" ht="31.5" x14ac:dyDescent="0.25">
      <c r="A16" s="329"/>
      <c r="B16" s="158">
        <v>13</v>
      </c>
      <c r="C16" s="159" t="s">
        <v>212</v>
      </c>
      <c r="D16" s="160" t="s">
        <v>213</v>
      </c>
      <c r="E16" s="161">
        <v>27583</v>
      </c>
      <c r="F16" s="161">
        <v>34849</v>
      </c>
      <c r="G16" s="162">
        <v>4269128</v>
      </c>
      <c r="H16" s="163">
        <f t="shared" si="0"/>
        <v>136612096</v>
      </c>
      <c r="I16" s="152"/>
    </row>
    <row r="17" spans="1:9" ht="31.5" x14ac:dyDescent="0.25">
      <c r="A17" s="329"/>
      <c r="B17" s="158">
        <v>14</v>
      </c>
      <c r="C17" s="159" t="s">
        <v>214</v>
      </c>
      <c r="D17" s="160" t="s">
        <v>215</v>
      </c>
      <c r="E17" s="161">
        <v>23745</v>
      </c>
      <c r="F17" s="161">
        <v>34887</v>
      </c>
      <c r="G17" s="162">
        <v>3688001</v>
      </c>
      <c r="H17" s="163">
        <f t="shared" si="0"/>
        <v>118016032</v>
      </c>
      <c r="I17" s="152"/>
    </row>
    <row r="18" spans="1:9" ht="31.5" x14ac:dyDescent="0.25">
      <c r="A18" s="329"/>
      <c r="B18" s="158">
        <v>15</v>
      </c>
      <c r="C18" s="159" t="s">
        <v>216</v>
      </c>
      <c r="D18" s="160" t="s">
        <v>217</v>
      </c>
      <c r="E18" s="161">
        <v>25992</v>
      </c>
      <c r="F18" s="161">
        <v>35138</v>
      </c>
      <c r="G18" s="162">
        <v>5693003</v>
      </c>
      <c r="H18" s="163">
        <f t="shared" si="0"/>
        <v>182176096</v>
      </c>
      <c r="I18" s="152"/>
    </row>
    <row r="19" spans="1:9" ht="31.5" x14ac:dyDescent="0.25">
      <c r="A19" s="329"/>
      <c r="B19" s="158">
        <v>16</v>
      </c>
      <c r="C19" s="159" t="s">
        <v>218</v>
      </c>
      <c r="D19" s="160" t="s">
        <v>144</v>
      </c>
      <c r="E19" s="161">
        <v>27293</v>
      </c>
      <c r="F19" s="161">
        <v>35339</v>
      </c>
      <c r="G19" s="162">
        <v>6605897</v>
      </c>
      <c r="H19" s="163">
        <f t="shared" si="0"/>
        <v>211388704</v>
      </c>
      <c r="I19" s="152"/>
    </row>
    <row r="20" spans="1:9" ht="31.5" x14ac:dyDescent="0.25">
      <c r="A20" s="329"/>
      <c r="B20" s="158">
        <v>17</v>
      </c>
      <c r="C20" s="159" t="s">
        <v>219</v>
      </c>
      <c r="D20" s="160" t="s">
        <v>220</v>
      </c>
      <c r="E20" s="161">
        <v>26772</v>
      </c>
      <c r="F20" s="161">
        <v>35507</v>
      </c>
      <c r="G20" s="162">
        <v>3580771</v>
      </c>
      <c r="H20" s="163">
        <f t="shared" si="0"/>
        <v>114584672</v>
      </c>
      <c r="I20" s="152"/>
    </row>
    <row r="21" spans="1:9" ht="31.5" x14ac:dyDescent="0.25">
      <c r="A21" s="329"/>
      <c r="B21" s="158">
        <v>18</v>
      </c>
      <c r="C21" s="159" t="s">
        <v>221</v>
      </c>
      <c r="D21" s="160" t="s">
        <v>222</v>
      </c>
      <c r="E21" s="161">
        <v>23727</v>
      </c>
      <c r="F21" s="161">
        <v>35530</v>
      </c>
      <c r="G21" s="162">
        <v>3688001</v>
      </c>
      <c r="H21" s="163">
        <f t="shared" si="0"/>
        <v>118016032</v>
      </c>
      <c r="I21" s="152"/>
    </row>
    <row r="22" spans="1:9" ht="31.5" x14ac:dyDescent="0.25">
      <c r="A22" s="329"/>
      <c r="B22" s="158">
        <v>19</v>
      </c>
      <c r="C22" s="159" t="s">
        <v>223</v>
      </c>
      <c r="D22" s="160" t="s">
        <v>146</v>
      </c>
      <c r="E22" s="161">
        <v>26169</v>
      </c>
      <c r="F22" s="161">
        <v>35557</v>
      </c>
      <c r="G22" s="162">
        <v>9557647</v>
      </c>
      <c r="H22" s="163">
        <f t="shared" si="0"/>
        <v>305844704</v>
      </c>
      <c r="I22" s="152"/>
    </row>
    <row r="23" spans="1:9" ht="31.5" x14ac:dyDescent="0.25">
      <c r="A23" s="329"/>
      <c r="B23" s="158">
        <v>20</v>
      </c>
      <c r="C23" s="159" t="s">
        <v>224</v>
      </c>
      <c r="D23" s="160" t="s">
        <v>140</v>
      </c>
      <c r="E23" s="161">
        <v>25834</v>
      </c>
      <c r="F23" s="161">
        <v>35654</v>
      </c>
      <c r="G23" s="162">
        <v>9557647</v>
      </c>
      <c r="H23" s="163">
        <f t="shared" si="0"/>
        <v>305844704</v>
      </c>
      <c r="I23" s="152"/>
    </row>
    <row r="24" spans="1:9" ht="31.5" x14ac:dyDescent="0.25">
      <c r="A24" s="329"/>
      <c r="B24" s="158">
        <v>21</v>
      </c>
      <c r="C24" s="159" t="s">
        <v>225</v>
      </c>
      <c r="D24" s="160" t="s">
        <v>147</v>
      </c>
      <c r="E24" s="161">
        <v>25852</v>
      </c>
      <c r="F24" s="161">
        <v>35663</v>
      </c>
      <c r="G24" s="162">
        <v>6605897</v>
      </c>
      <c r="H24" s="163">
        <f t="shared" si="0"/>
        <v>211388704</v>
      </c>
      <c r="I24" s="152"/>
    </row>
    <row r="25" spans="1:9" ht="31.5" x14ac:dyDescent="0.25">
      <c r="A25" s="329"/>
      <c r="B25" s="158">
        <v>22</v>
      </c>
      <c r="C25" s="159" t="s">
        <v>226</v>
      </c>
      <c r="D25" s="160" t="s">
        <v>142</v>
      </c>
      <c r="E25" s="161">
        <v>26309</v>
      </c>
      <c r="F25" s="161">
        <v>36398</v>
      </c>
      <c r="G25" s="162">
        <v>6605897</v>
      </c>
      <c r="H25" s="163">
        <f t="shared" si="0"/>
        <v>211388704</v>
      </c>
      <c r="I25" s="152"/>
    </row>
    <row r="26" spans="1:9" ht="32.25" thickBot="1" x14ac:dyDescent="0.3">
      <c r="A26" s="330"/>
      <c r="B26" s="172">
        <v>23</v>
      </c>
      <c r="C26" s="173" t="s">
        <v>227</v>
      </c>
      <c r="D26" s="174" t="s">
        <v>141</v>
      </c>
      <c r="E26" s="175">
        <v>27610</v>
      </c>
      <c r="F26" s="175">
        <v>36686</v>
      </c>
      <c r="G26" s="176">
        <v>4171766</v>
      </c>
      <c r="H26" s="177">
        <f t="shared" si="0"/>
        <v>133496512</v>
      </c>
      <c r="I26" s="152"/>
    </row>
    <row r="27" spans="1:9" x14ac:dyDescent="0.25">
      <c r="A27" s="171"/>
      <c r="B27" s="324" t="s">
        <v>24</v>
      </c>
      <c r="C27" s="324"/>
      <c r="D27" s="324"/>
      <c r="E27" s="324"/>
      <c r="F27" s="324"/>
      <c r="G27" s="324"/>
      <c r="H27" s="178">
        <f>SUM(H4:H26)</f>
        <v>3613624224</v>
      </c>
      <c r="I27" s="152"/>
    </row>
    <row r="28" spans="1:9" x14ac:dyDescent="0.25">
      <c r="B28" s="165"/>
      <c r="C28" s="165"/>
      <c r="D28" s="166"/>
      <c r="E28" s="167"/>
      <c r="F28" s="167"/>
      <c r="G28" s="167"/>
      <c r="H28" s="167"/>
    </row>
  </sheetData>
  <mergeCells count="4">
    <mergeCell ref="B27:G27"/>
    <mergeCell ref="B1:H1"/>
    <mergeCell ref="B2:H2"/>
    <mergeCell ref="A4:A26"/>
  </mergeCells>
  <pageMargins left="1.140625" right="0.7" top="0.75" bottom="0.75" header="0.3" footer="0.3"/>
  <pageSetup scale="6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80E8B-7FEF-4085-942B-B3CE84B38949}">
  <sheetPr>
    <tabColor theme="6" tint="0.79998168889431442"/>
    <pageSetUpPr fitToPage="1"/>
  </sheetPr>
  <dimension ref="B1:M8"/>
  <sheetViews>
    <sheetView showGridLines="0" tabSelected="1" view="pageBreakPreview" zoomScale="60" zoomScaleNormal="100" workbookViewId="0">
      <selection activeCell="O3" sqref="O3"/>
    </sheetView>
  </sheetViews>
  <sheetFormatPr baseColWidth="10" defaultRowHeight="15.75" x14ac:dyDescent="0.25"/>
  <cols>
    <col min="2" max="2" width="2.375" bestFit="1" customWidth="1"/>
    <col min="3" max="3" width="7.25" bestFit="1" customWidth="1"/>
    <col min="4" max="4" width="11.25" bestFit="1" customWidth="1"/>
    <col min="5" max="5" width="17.875" bestFit="1" customWidth="1"/>
    <col min="6" max="6" width="9" bestFit="1" customWidth="1"/>
    <col min="7" max="7" width="20.25" bestFit="1" customWidth="1"/>
    <col min="8" max="8" width="41.75" bestFit="1" customWidth="1"/>
    <col min="9" max="9" width="10.75" bestFit="1" customWidth="1"/>
    <col min="10" max="10" width="8.25" bestFit="1" customWidth="1"/>
    <col min="11" max="11" width="12.875" customWidth="1"/>
    <col min="12" max="12" width="22.625" customWidth="1"/>
    <col min="13" max="13" width="1.625" hidden="1" customWidth="1"/>
  </cols>
  <sheetData>
    <row r="1" spans="2:13" ht="98.45" customHeight="1" thickBot="1" x14ac:dyDescent="0.3">
      <c r="B1" s="306" t="s">
        <v>184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2:13" ht="15.75" customHeight="1" x14ac:dyDescent="0.25">
      <c r="B2" s="307" t="s">
        <v>183</v>
      </c>
      <c r="C2" s="308"/>
      <c r="D2" s="308"/>
      <c r="E2" s="308"/>
      <c r="F2" s="308"/>
      <c r="G2" s="308"/>
      <c r="H2" s="308"/>
      <c r="I2" s="308"/>
      <c r="J2" s="308"/>
      <c r="K2" s="308"/>
      <c r="L2" s="309"/>
    </row>
    <row r="3" spans="2:13" ht="15.75" customHeight="1" x14ac:dyDescent="0.25">
      <c r="B3" s="310" t="s">
        <v>80</v>
      </c>
      <c r="C3" s="311" t="s">
        <v>81</v>
      </c>
      <c r="D3" s="311" t="s">
        <v>82</v>
      </c>
      <c r="E3" s="312" t="s">
        <v>83</v>
      </c>
      <c r="F3" s="312" t="s">
        <v>84</v>
      </c>
      <c r="G3" s="312" t="s">
        <v>85</v>
      </c>
      <c r="H3" s="311" t="s">
        <v>86</v>
      </c>
      <c r="I3" s="311" t="s">
        <v>87</v>
      </c>
      <c r="J3" s="311" t="s">
        <v>88</v>
      </c>
      <c r="K3" s="312" t="s">
        <v>108</v>
      </c>
      <c r="L3" s="334" t="s">
        <v>109</v>
      </c>
    </row>
    <row r="4" spans="2:13" x14ac:dyDescent="0.25">
      <c r="B4" s="310"/>
      <c r="C4" s="311"/>
      <c r="D4" s="311"/>
      <c r="E4" s="313"/>
      <c r="F4" s="313"/>
      <c r="G4" s="313"/>
      <c r="H4" s="311"/>
      <c r="I4" s="311"/>
      <c r="J4" s="311"/>
      <c r="K4" s="313"/>
      <c r="L4" s="335"/>
    </row>
    <row r="5" spans="2:13" x14ac:dyDescent="0.25">
      <c r="B5" s="116">
        <v>1</v>
      </c>
      <c r="C5" s="117" t="s">
        <v>91</v>
      </c>
      <c r="D5" s="117" t="s">
        <v>92</v>
      </c>
      <c r="E5" s="117" t="s">
        <v>93</v>
      </c>
      <c r="F5" s="117" t="s">
        <v>94</v>
      </c>
      <c r="G5" s="117" t="s">
        <v>95</v>
      </c>
      <c r="H5" s="118" t="s">
        <v>185</v>
      </c>
      <c r="I5" s="119">
        <v>2500</v>
      </c>
      <c r="J5" s="120">
        <v>2014</v>
      </c>
      <c r="K5" s="146">
        <v>45640</v>
      </c>
      <c r="L5" s="147">
        <v>1222900</v>
      </c>
      <c r="M5" t="s">
        <v>180</v>
      </c>
    </row>
    <row r="6" spans="2:13" x14ac:dyDescent="0.25">
      <c r="B6" s="116">
        <v>2</v>
      </c>
      <c r="C6" s="117" t="s">
        <v>97</v>
      </c>
      <c r="D6" s="117" t="s">
        <v>98</v>
      </c>
      <c r="E6" s="117" t="s">
        <v>99</v>
      </c>
      <c r="F6" s="117" t="s">
        <v>94</v>
      </c>
      <c r="G6" s="117" t="s">
        <v>95</v>
      </c>
      <c r="H6" s="118" t="s">
        <v>100</v>
      </c>
      <c r="I6" s="119">
        <v>2400</v>
      </c>
      <c r="J6" s="120">
        <v>2017</v>
      </c>
      <c r="K6" s="146">
        <v>45637</v>
      </c>
      <c r="L6" s="147">
        <v>1032300</v>
      </c>
      <c r="M6" t="s">
        <v>180</v>
      </c>
    </row>
    <row r="7" spans="2:13" x14ac:dyDescent="0.25">
      <c r="B7" s="116">
        <v>3</v>
      </c>
      <c r="C7" s="122" t="s">
        <v>102</v>
      </c>
      <c r="D7" s="122" t="s">
        <v>103</v>
      </c>
      <c r="E7" s="122" t="s">
        <v>104</v>
      </c>
      <c r="F7" s="122" t="s">
        <v>94</v>
      </c>
      <c r="G7" s="148" t="s">
        <v>105</v>
      </c>
      <c r="H7" s="123" t="s">
        <v>106</v>
      </c>
      <c r="I7" s="124">
        <v>3000</v>
      </c>
      <c r="J7" s="125">
        <v>2017</v>
      </c>
      <c r="K7" s="146">
        <v>45219</v>
      </c>
      <c r="L7" s="147">
        <v>1163900</v>
      </c>
      <c r="M7" t="s">
        <v>180</v>
      </c>
    </row>
    <row r="8" spans="2:13" ht="16.5" thickBot="1" x14ac:dyDescent="0.3">
      <c r="B8" s="331" t="s">
        <v>24</v>
      </c>
      <c r="C8" s="332"/>
      <c r="D8" s="332"/>
      <c r="E8" s="332"/>
      <c r="F8" s="332"/>
      <c r="G8" s="332"/>
      <c r="H8" s="332"/>
      <c r="I8" s="332"/>
      <c r="J8" s="332"/>
      <c r="K8" s="333"/>
      <c r="L8" s="149">
        <f>SUM(L5:L7)</f>
        <v>3419100</v>
      </c>
      <c r="M8">
        <f>SUM(M5:M7)</f>
        <v>0</v>
      </c>
    </row>
  </sheetData>
  <mergeCells count="14">
    <mergeCell ref="B1:L1"/>
    <mergeCell ref="B2:L2"/>
    <mergeCell ref="B3:B4"/>
    <mergeCell ref="L3:L4"/>
    <mergeCell ref="C3:C4"/>
    <mergeCell ref="D3:D4"/>
    <mergeCell ref="E3:E4"/>
    <mergeCell ref="F3:F4"/>
    <mergeCell ref="G3:G4"/>
    <mergeCell ref="B8:K8"/>
    <mergeCell ref="H3:H4"/>
    <mergeCell ref="I3:I4"/>
    <mergeCell ref="J3:J4"/>
    <mergeCell ref="K3:K4"/>
  </mergeCells>
  <pageMargins left="0.7" right="0.7" top="0.75" bottom="0.75" header="0.3" footer="0.3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ESTUDIO DE MERCADO</vt:lpstr>
      <vt:lpstr>TASAS PROMEDIO</vt:lpstr>
      <vt:lpstr>RELACION TRDM</vt:lpstr>
      <vt:lpstr>RELACION M&amp;E</vt:lpstr>
      <vt:lpstr>RELACIÓN AUTOS</vt:lpstr>
      <vt:lpstr>VIDA FUNCIONARIOS SINTROELICUN</vt:lpstr>
      <vt:lpstr>VIDA FUNCIONARIOS SINALTRALIC</vt:lpstr>
      <vt:lpstr>RELACIÓN SOAT</vt:lpstr>
      <vt:lpstr>'ESTUDIO DE MERCADO'!Área_de_impresión</vt:lpstr>
      <vt:lpstr>'RELACION TRDM'!Área_de_impresión</vt:lpstr>
      <vt:lpstr>'VIDA FUNCIONARIOS SINALTRALIC'!Área_de_impresión</vt:lpstr>
      <vt:lpstr>'VIDA FUNCIONARIOS SINTROELICUN'!Área_de_impresión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.</dc:creator>
  <cp:lastModifiedBy>Paula Mariana Marin Garibello</cp:lastModifiedBy>
  <cp:lastPrinted>2024-06-25T16:12:46Z</cp:lastPrinted>
  <dcterms:created xsi:type="dcterms:W3CDTF">2019-03-31T15:38:58Z</dcterms:created>
  <dcterms:modified xsi:type="dcterms:W3CDTF">2024-06-25T16:13:37Z</dcterms:modified>
</cp:coreProperties>
</file>